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8795" windowHeight="11505" activeTab="0"/>
  </bookViews>
  <sheets>
    <sheet name="doseis" sheetId="1" r:id="rId1"/>
  </sheets>
  <definedNames>
    <definedName name="_3ο_Βήμα_._Μεταβολές_κυμαινόμενου_επιτοκίου">'doseis'!$B$21</definedName>
    <definedName name="_xlfn.BAHTTEXT" hidden="1">#NAME?</definedName>
    <definedName name="analisi">'doseis'!$B$75:$M$434</definedName>
    <definedName name="ix._ΠΡΟΓΡΑΜΜΑ_ΑΠΟΠΛΗΡΩΜΗΣ_ΔΑΝΕΙΩΝ">'doseis'!$B$61</definedName>
    <definedName name="link">'doseis'!$B$84</definedName>
    <definedName name="pinakas">'doseis'!$B$73:$M$434</definedName>
    <definedName name="_xlnm.Print_Area" localSheetId="0">'doseis'!$B$2:$M$59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M51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το επιτόκιο θα είναι το ίδιο με αυτό που θα ισχύει και στον πίνακα vii αφού αναφερόμαστε σε μία μελλοντική κατάσταση όπου και τα δύο δάνεια θα είναι με ΚΥΜΑΙΝΟΜΕΝΟ επιτόκιο</t>
        </r>
      </text>
    </comment>
    <comment ref="G58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Η δόση που κατά μέσο όρο έχετε πληρώσει σε όλη την διάρκεια του δανείου</t>
        </r>
      </text>
    </comment>
    <comment ref="M58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Η δόση που κατά μέσο όρο έχετε πληρώσει σε όλη την διάρκεια του δανείου</t>
        </r>
      </text>
    </comment>
    <comment ref="G59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Για να δείτε εάν μπορείτε να ανταποκριθείτε με βάση τα ετήσια έσοδα σας</t>
        </r>
      </text>
    </comment>
    <comment ref="M59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Για να δείτε εάν μπορείτε να ανταποκριθείτε με βάση τα ετήσια έσοδα σας</t>
        </r>
      </text>
    </comment>
    <comment ref="G51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Εισάγετε το επιτόκιο που εκτιμάτε ότι θα ισχύει μελλοντικά για το δάνειο σας και ιδιαίτερα  όταν λήγει η περίοδος σταθερού επιτοκίου (ανεξάρτητα τι θα επιλέξετε , κυμαινόμενο ή σταθερό) . Μην ξεχνάτε ότι συγκρίνουμε δύο περιπτώσεις όπου μετά από 3 ή 5 ή 10 χρόνια θα έχουν και τα δύο κυμαινόμενο επιτόκιο ....</t>
        </r>
      </text>
    </comment>
    <comment ref="D73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Συμπληρώστε μόνο στο κελί που εκτιμάτε ότι θα έχουμε μεταβολή επιτοκίου . Θυμίζω ότι κάθε δόση είναι κάθε μήνα , άρα κάθε γραμμή αντιστοιχεί σε χρονικό διάστημα ενός μήνα από την έναρξη του δανείου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Author:
1η Περίπτωση </t>
        </r>
        <r>
          <rPr>
            <sz val="8"/>
            <rFont val="Tahoma"/>
            <family val="0"/>
          </rPr>
          <t xml:space="preserve">. Συμπληρώστε το ποσό του δανείου που θέλετε να συνάψετε .
</t>
        </r>
        <r>
          <rPr>
            <b/>
            <sz val="8"/>
            <rFont val="Tahoma"/>
            <family val="2"/>
          </rPr>
          <t>2η Περίπτωση</t>
        </r>
        <r>
          <rPr>
            <sz val="8"/>
            <rFont val="Tahoma"/>
            <family val="0"/>
          </rPr>
          <t xml:space="preserve">. Συμπληρώστε το ανεξόφλητο υπόλοιπο του δανείου σας που θέλετε να εξετάσετε την αναχρηματοδότηση του με σταθερό ή κυμαινόμενο επιτόκιο στην ίδια ή σε άλλη τράπεζα .
Εάν δεν το ξέρετε ρωτήστε την τράπεζα σας να σας πει ποιο είναι το υπόλοιπο για αποπληρωμή του δανείου (= ποσό νέου δανείου) </t>
        </r>
      </text>
    </comment>
  </commentList>
</comments>
</file>

<file path=xl/sharedStrings.xml><?xml version="1.0" encoding="utf-8"?>
<sst xmlns="http://schemas.openxmlformats.org/spreadsheetml/2006/main" count="122" uniqueCount="117">
  <si>
    <t>Επιτόκιο Κυμ. Δανείου</t>
  </si>
  <si>
    <t>Ποσό δόσης</t>
  </si>
  <si>
    <t>Υπόλοιπο Δανείου</t>
  </si>
  <si>
    <t>Συνολικές Πληρωμές</t>
  </si>
  <si>
    <t>Επιτόκιο Σταθ Δανείου</t>
  </si>
  <si>
    <t>Τυχόν Μεταβολή Επιτοκίου</t>
  </si>
  <si>
    <r>
      <t xml:space="preserve">ΠΡΟΓΡΑΜΜΑ ΑΠΟΠ/ΜΗΣ ΜΕ </t>
    </r>
    <r>
      <rPr>
        <b/>
        <sz val="9"/>
        <rFont val="Arial"/>
        <family val="2"/>
      </rPr>
      <t>ΣΤΑΘΕΡΟ</t>
    </r>
    <r>
      <rPr>
        <sz val="9"/>
        <rFont val="Arial"/>
        <family val="2"/>
      </rPr>
      <t xml:space="preserve"> ΕΠΙΤΟΚΙΟ</t>
    </r>
  </si>
  <si>
    <t>Α/Α ΔΟΣΗΣ</t>
  </si>
  <si>
    <r>
      <t>ΠΡΟΓΡΑΜΜΑ ΑΠΟΠΛΗΡΩΜΗΣ ΔΑΝΕΙΟΥ ΜΕ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ΚΥΜΑΙΝΟΜΕΝΟ</t>
    </r>
    <r>
      <rPr>
        <sz val="9"/>
        <rFont val="Arial"/>
        <family val="2"/>
      </rPr>
      <t xml:space="preserve"> ΕΠΙΤΟΚΙΟ</t>
    </r>
  </si>
  <si>
    <r>
      <t>1.</t>
    </r>
    <r>
      <rPr>
        <b/>
        <sz val="10"/>
        <rFont val="Arial"/>
        <family val="2"/>
      </rPr>
      <t>Ποσό Δανείου :</t>
    </r>
  </si>
  <si>
    <r>
      <t xml:space="preserve">2. </t>
    </r>
    <r>
      <rPr>
        <b/>
        <sz val="10"/>
        <rFont val="Arial"/>
        <family val="2"/>
      </rPr>
      <t>Διάρκεια δανείου σε έτη :</t>
    </r>
  </si>
  <si>
    <r>
      <t xml:space="preserve">3. Επιτόκιο κυμαινόμενο </t>
    </r>
    <r>
      <rPr>
        <sz val="7"/>
        <rFont val="Arial"/>
        <family val="2"/>
      </rPr>
      <t>(στην αρχή του δανείου)</t>
    </r>
    <r>
      <rPr>
        <sz val="10"/>
        <rFont val="Arial"/>
        <family val="0"/>
      </rPr>
      <t xml:space="preserve"> :</t>
    </r>
  </si>
  <si>
    <t>4. Ποσό αρχικής Δόσης :</t>
  </si>
  <si>
    <t>5. Πληρωμές το έτος :</t>
  </si>
  <si>
    <t>6. Επιτόκιο :</t>
  </si>
  <si>
    <t>7. Σταθερό για έτη  :</t>
  </si>
  <si>
    <t>8. Ποσό Σταθ. Δόσης :</t>
  </si>
  <si>
    <t>9. Πληρωμές το έτος :</t>
  </si>
  <si>
    <r>
      <t xml:space="preserve">10.  Συνολικές Πληρωμές </t>
    </r>
    <r>
      <rPr>
        <sz val="8"/>
        <rFont val="Arial"/>
        <family val="2"/>
      </rPr>
      <t>(Κεφ+Τόκοι)</t>
    </r>
    <r>
      <rPr>
        <sz val="10"/>
        <rFont val="Arial"/>
        <family val="2"/>
      </rPr>
      <t xml:space="preserve"> :</t>
    </r>
  </si>
  <si>
    <t>11.  Υπόλοιπο Κεφαλαίου - Δανείου  :</t>
  </si>
  <si>
    <t>12. Τόκοι που έχετε πληρώσει :</t>
  </si>
  <si>
    <t>13.  Κεφάλαιο που έχετε αποπληρώσει :</t>
  </si>
  <si>
    <r>
      <t xml:space="preserve">14.  Συν. Πληρωμές </t>
    </r>
    <r>
      <rPr>
        <sz val="8"/>
        <rFont val="Arial"/>
        <family val="2"/>
      </rPr>
      <t>(Κεφ+Τόκοι)</t>
    </r>
    <r>
      <rPr>
        <sz val="10"/>
        <rFont val="Arial"/>
        <family val="2"/>
      </rPr>
      <t xml:space="preserve"> :</t>
    </r>
  </si>
  <si>
    <t>15.  Υπόλοιπο Κεφ. - Δανείου  :</t>
  </si>
  <si>
    <t>16. Τόκοι που έχετε πληρώσει :</t>
  </si>
  <si>
    <t>17.  Κεφάλαιο που αποπληρώσατε :</t>
  </si>
  <si>
    <t>i. Κυμαινόμενο Επιτόκιο</t>
  </si>
  <si>
    <t>ii. Σταθερό  Επιτόκιο</t>
  </si>
  <si>
    <t>iii. Για τα ίδια έτη με ΣΤΑΘ.Επιτ αλλά με Κυμαινόμενο Επιτ.</t>
  </si>
  <si>
    <t>iv. Στην λήξη της περιόδου με ΣΤΑΘΕΡΟ επιτόκιο</t>
  </si>
  <si>
    <r>
      <t>18. Συγκρίνοντας τις δύο περιπτώσεις δανειοδότησης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(σταθερού και κυμ/νου επιτοκίου)</t>
    </r>
    <r>
      <rPr>
        <sz val="9"/>
        <rFont val="Arial"/>
        <family val="2"/>
      </rPr>
      <t xml:space="preserve"> και για το χρονικό διάστημα σε έτη :</t>
    </r>
  </si>
  <si>
    <t>θα έχουμε αποπληρώσει από το αρχικό ποσό του δανείου μας , κεφάλαιο ποσού ευρώ :</t>
  </si>
  <si>
    <t>ενώ στην περίπτωση του δανείου</t>
  </si>
  <si>
    <t>.</t>
  </si>
  <si>
    <t>Αρα , για τα δεδομένα αυτά θα ήταν προς τον συμφέρον μας</t>
  </si>
  <si>
    <t>να προτιμήσουμε το Δάνειο με</t>
  </si>
  <si>
    <r>
      <t>(όσο δηλαδή τα έτη σταθερού επιτοκίου)</t>
    </r>
    <r>
      <rPr>
        <sz val="10"/>
        <rFont val="Arial"/>
        <family val="2"/>
      </rPr>
      <t xml:space="preserve">,διαπιστώνουμε ότι με </t>
    </r>
    <r>
      <rPr>
        <b/>
        <sz val="10"/>
        <rFont val="Arial"/>
        <family val="2"/>
      </rPr>
      <t>Κυμαινόμενο</t>
    </r>
    <r>
      <rPr>
        <sz val="10"/>
        <rFont val="Arial"/>
        <family val="2"/>
      </rPr>
      <t xml:space="preserve"> επιτόκιο</t>
    </r>
    <r>
      <rPr>
        <sz val="7"/>
        <rFont val="Arial"/>
        <family val="2"/>
      </rPr>
      <t xml:space="preserve"> (και με τις εκτιμήσεις μας για τις μεταβολές του επιτοκίου που θα έχουμε σε αυτά τα έτη)</t>
    </r>
  </si>
  <si>
    <r>
      <t>με Σ</t>
    </r>
    <r>
      <rPr>
        <b/>
        <sz val="10"/>
        <rFont val="Arial"/>
        <family val="2"/>
      </rPr>
      <t>ταθερό</t>
    </r>
    <r>
      <rPr>
        <sz val="10"/>
        <rFont val="Arial"/>
        <family val="2"/>
      </rPr>
      <t xml:space="preserve"> επιτόκιο θα έχουμε αποπληρώσει κεφάλαιο </t>
    </r>
  </si>
  <si>
    <t>επιτόκιο ,  το οποίο θα έχει ένα όφελος - κέρδος έναντι του άλλου δανείου</t>
  </si>
  <si>
    <t>κατά το ποσό :</t>
  </si>
  <si>
    <t>v. Σύγκριση των δύο περιπτώσεων και αυτόματη εξαγωγή συμπερασμάτων</t>
  </si>
  <si>
    <t>vi.  Και μετά την λήξη της περιόδου με σταθερό επιτόκιο τι γίνεται ;</t>
  </si>
  <si>
    <t xml:space="preserve">Τι γίνεται εάν όμως  θέλουμε να δούμε ΚΑΙ τι θα πληρώσουμε για όλη την διάρκεια του δανείου (και μετά την λήξη της περιόδου σταθερού επιτοκίου) ; </t>
  </si>
  <si>
    <r>
      <t xml:space="preserve">Το μόνο που θα πρέπει να κάνουμε </t>
    </r>
    <r>
      <rPr>
        <sz val="8"/>
        <rFont val="Arial"/>
        <family val="2"/>
      </rPr>
      <t xml:space="preserve">(συμπληρώσουμε ) </t>
    </r>
    <r>
      <rPr>
        <sz val="9"/>
        <rFont val="Arial"/>
        <family val="2"/>
      </rPr>
      <t>είναι το κατά εκτίμηση</t>
    </r>
    <r>
      <rPr>
        <sz val="8"/>
        <rFont val="Arial"/>
        <family val="2"/>
      </rPr>
      <t xml:space="preserve"> (μας)</t>
    </r>
    <r>
      <rPr>
        <sz val="9"/>
        <rFont val="Arial"/>
        <family val="2"/>
      </rPr>
      <t xml:space="preserve"> επιτόκιο που ΘΑ ισχύει τότε ….. για την κατηγορία του δανείου μας</t>
    </r>
  </si>
  <si>
    <r>
      <t xml:space="preserve">Εξετάζουμε και τις δύο περιπτώσεις σαν να πρόκειται για νέο δάνειο </t>
    </r>
    <r>
      <rPr>
        <sz val="8"/>
        <rFont val="Arial"/>
        <family val="2"/>
      </rPr>
      <t>(έτσι γίνεται…)</t>
    </r>
    <r>
      <rPr>
        <sz val="9"/>
        <rFont val="Arial"/>
        <family val="2"/>
      </rPr>
      <t xml:space="preserve"> με ποσό νέου δανείου ίσο με το ανεξόφλητο κεφάλαιο κατά την λήξη</t>
    </r>
  </si>
  <si>
    <t>(τα ποσά εξάγονται αυτόματα από τον αναλυτικό πίνακα αποπληρωμής του δανείου)</t>
  </si>
  <si>
    <t>viii.  Δάνειο με εξ αρχής Σταθερό επιτόκιο</t>
  </si>
  <si>
    <t>vii.  Δάνειο με εξ αρχής Κυμαινόμενο επιτόκιο</t>
  </si>
  <si>
    <t>20. Το αρχικό ποσό δανείου ήταν :</t>
  </si>
  <si>
    <t>21. Μετά τις καταβολές για</t>
  </si>
  <si>
    <t>έτη , μένει Κεφάλαιο</t>
  </si>
  <si>
    <t>22. Το οποίο θα πρέπει να αποπληρώσουμε για ακόμα έτη :</t>
  </si>
  <si>
    <t>23. Με ένα κατά εκτίμηση (δική μας) επιτόκιο έστω ότι :</t>
  </si>
  <si>
    <t>(σενάριο υποθετικό με βάση το επιτόκιο που εκτιμάμε ότι θα ισχύει)</t>
  </si>
  <si>
    <t xml:space="preserve">(Υποθετικό σενάριο. Η περίοδος που απομένει θα έχει ΜΟΝΟ Κυμαινόμενο Επιτ) </t>
  </si>
  <si>
    <t>25. Αρα θα πληρώσουμε για τα υπόλοιπα χρόνια συνολικά</t>
  </si>
  <si>
    <r>
      <t xml:space="preserve">26. </t>
    </r>
    <r>
      <rPr>
        <sz val="9"/>
        <rFont val="Arial"/>
        <family val="2"/>
      </rPr>
      <t>Αφού χρωστώ</t>
    </r>
  </si>
  <si>
    <t>θα έχω πληρώσει τόκους</t>
  </si>
  <si>
    <t>άρα τόκους</t>
  </si>
  <si>
    <t>(προσθέτοντας τα δεδομένα του Πίνακα iii θα έχετε για όλη την διάρκεια του δανείου)</t>
  </si>
  <si>
    <t>(προσθέτοντας τα δεδομένα του Πίνακα iv θα έχετε συνολικά)</t>
  </si>
  <si>
    <t>29. Σε Μέσους Ορους η κάθε δόση σας θα είναι ποσού :</t>
  </si>
  <si>
    <t>28.  ΣΥΝΟΛΙΚΗ ΠΛΗΡΩΜΗ ΤΟΚΩΝ για δάνειο :</t>
  </si>
  <si>
    <t>27.  ΣΥΝΟΛΙΚΕΣ ΠΛΗΡΩΜΕΣ δόσεων για όλα τα έτη :</t>
  </si>
  <si>
    <t xml:space="preserve">30. Αρα το έτος σε μ.ο  θα πληρώνετε στην τράπεζα </t>
  </si>
  <si>
    <t>24. Αρα η μηνιαία τοκοχρεολυτικό δόση μας θα είναι τότε :</t>
  </si>
  <si>
    <t>31. Το αρχικό ποσό δανείου ήταν :</t>
  </si>
  <si>
    <t xml:space="preserve">32. Αντίστοιχα με το "21" μας μένει </t>
  </si>
  <si>
    <t>33. Αντίστοιχα με το "22" , έτη</t>
  </si>
  <si>
    <t>34. Με ένα κατά εκτίμηση επιτόκιο :</t>
  </si>
  <si>
    <t>35. Αρα η μηνιαία δόση μας θα είναι :</t>
  </si>
  <si>
    <t>36. Αρα θα πληρώσουμε συνολικά</t>
  </si>
  <si>
    <t>37. Χρωστώ</t>
  </si>
  <si>
    <t>38. ΣΥΝΟΛΙΚΕΣ ΠΛΗΡΩΜΕΣ δόσεων</t>
  </si>
  <si>
    <t>39. ΣΥΝΟΛΙΚΗ ΠΛΗΡΩΜΗ ΤΟΚΩΝ</t>
  </si>
  <si>
    <t xml:space="preserve">40. Μέσος Ορος κάθε δόσης </t>
  </si>
  <si>
    <t>41. Αρα τον χρόνο σε μ.ο θα πληρώνετε</t>
  </si>
  <si>
    <r>
      <t xml:space="preserve">ΠΙΝΑΚΑΣ ΣΥΓΚΡΙΣΗΣ ΔΥΟ ΔΑΝΕΙΩΝ ΜΕ </t>
    </r>
    <r>
      <rPr>
        <b/>
        <sz val="11"/>
        <color indexed="16"/>
        <rFont val="Arial"/>
        <family val="2"/>
      </rPr>
      <t>ΚΥΜΑΙΝΟΜΕΝΟ</t>
    </r>
    <r>
      <rPr>
        <b/>
        <sz val="11"/>
        <rFont val="Arial"/>
        <family val="2"/>
      </rPr>
      <t xml:space="preserve"> </t>
    </r>
    <r>
      <rPr>
        <b/>
        <sz val="9"/>
        <rFont val="Arial"/>
        <family val="2"/>
      </rPr>
      <t>&amp;</t>
    </r>
    <r>
      <rPr>
        <b/>
        <sz val="11"/>
        <rFont val="Arial"/>
        <family val="2"/>
      </rPr>
      <t xml:space="preserve"> </t>
    </r>
    <r>
      <rPr>
        <b/>
        <sz val="11"/>
        <color indexed="16"/>
        <rFont val="Arial"/>
        <family val="2"/>
      </rPr>
      <t>ΣΤΑΘΕΡΟ</t>
    </r>
    <r>
      <rPr>
        <b/>
        <sz val="10"/>
        <rFont val="Arial"/>
        <family val="2"/>
      </rPr>
      <t xml:space="preserve"> ΕΠΙΤΟΚΙΟ</t>
    </r>
  </si>
  <si>
    <t>ΠΛΗΡΟΦΟΡΙΕΣ ΕΚΔΟΣΗΣ</t>
  </si>
  <si>
    <t>Δημιουργήθηκε από τον διαχειριστή του www.asxetos.gr</t>
  </si>
  <si>
    <t>Εκδοση 1.0 - 26/3/2006</t>
  </si>
  <si>
    <t xml:space="preserve">ιστοσελίδες μας </t>
  </si>
  <si>
    <t>asxetos.gr</t>
  </si>
  <si>
    <t>ΔΕΔΟΜΕΝΑ ΔΑΝΕΙΟΥ</t>
  </si>
  <si>
    <t>ΟΔΗΓΙΕΣ : Συμπληρώστε μόνο τα κελιά με φόντο μπλε</t>
  </si>
  <si>
    <r>
      <t xml:space="preserve">  </t>
    </r>
    <r>
      <rPr>
        <b/>
        <u val="single"/>
        <sz val="8"/>
        <color indexed="10"/>
        <rFont val="Verdana"/>
        <family val="2"/>
      </rPr>
      <t>1ο Βήμα</t>
    </r>
    <r>
      <rPr>
        <b/>
        <sz val="8"/>
        <color indexed="10"/>
        <rFont val="Verdana"/>
        <family val="2"/>
      </rPr>
      <t xml:space="preserve"> . Συμπληρώστε τα </t>
    </r>
    <r>
      <rPr>
        <b/>
        <sz val="8"/>
        <color indexed="44"/>
        <rFont val="Verdana"/>
        <family val="2"/>
      </rPr>
      <t>μπλε κελιά</t>
    </r>
    <r>
      <rPr>
        <b/>
        <sz val="8"/>
        <color indexed="10"/>
        <rFont val="Verdana"/>
        <family val="2"/>
      </rPr>
      <t xml:space="preserve"> με τα δεδομένα</t>
    </r>
  </si>
  <si>
    <r>
      <t xml:space="preserve">  2</t>
    </r>
    <r>
      <rPr>
        <b/>
        <u val="single"/>
        <sz val="8"/>
        <color indexed="10"/>
        <rFont val="Verdana"/>
        <family val="2"/>
      </rPr>
      <t>ο Βήμα</t>
    </r>
    <r>
      <rPr>
        <b/>
        <sz val="8"/>
        <color indexed="10"/>
        <rFont val="Verdana"/>
        <family val="2"/>
      </rPr>
      <t xml:space="preserve"> . Μεταβολές κυμαινόμενου επιτοκίου</t>
    </r>
  </si>
  <si>
    <t xml:space="preserve">  Πριν διαβάσετε τους κάτωθι πίνακες ("iii" , "iv" κλπ)  με τα αυτόματα αποτελέσματα πρέπει να συμπληρώσετε τις εκτιμούμενες μεταβολές σε</t>
  </si>
  <si>
    <t>ix. ΠΡΟΓΡΑΜΜΑ ΑΠΟΠΛΗΡΩΜΗΣ ΔΑΝΕΙΩΝ</t>
  </si>
  <si>
    <t>ή κάντε κλικ εδώ .</t>
  </si>
  <si>
    <t>από την αρχή θα αυξηθεί το επιτόκιο κατά 0,25 % τότε στην στήλη "3" και μόνο στην γραμμή της 6ης δόσης θέτουμε το νέο επιτόκιο πχ 4,75%</t>
  </si>
  <si>
    <t>42. Στον  πίνακα που ακολουθεί το μόνο που μπορούμε-πρέπει να συμπληρώσουμε είναι τις οποίες εκτιμούμενες μεταβολές του επιτοκίου για</t>
  </si>
  <si>
    <t xml:space="preserve">τις περιπτώσεις που έχουμε ή θα πάρουμε δάνειο με κυμαινόμενο επιτόκιο (στήλη 3) . Για παράδειγμα εάν εκτιμούμε ότι μετά από 5 μήνες </t>
  </si>
  <si>
    <t>Δηλαδή μπορείτε να επεξεργαστείτε όσα σενάρια θέλετε μεταβάλλοντας το κυμαινόμενο επιτόκιο όσες φορές θέλετε ή νομίζετε μέχρι να λήξει</t>
  </si>
  <si>
    <t>η αντίστοιχη περίοδος με σταθερό επιτόκιο . Ετσι θα δείτε - βρείτε τις χειρότερες (οριακές) περιπτώσεις &amp; σενάρια όπου θα σας συμφέρει είτε</t>
  </si>
  <si>
    <t xml:space="preserve">το δάνειο σας να είναι κυμαινόμενο είτε σταθερό . </t>
  </si>
  <si>
    <r>
      <t xml:space="preserve">Σε κάθε εναλλακτικό σενάριο σας τα αποτελέσματα συγκεντρωτικά θα τα βλέπετε στο </t>
    </r>
    <r>
      <rPr>
        <sz val="8"/>
        <color indexed="10"/>
        <rFont val="Verdana"/>
        <family val="2"/>
      </rPr>
      <t>3ο βήμα</t>
    </r>
    <r>
      <rPr>
        <sz val="8"/>
        <rFont val="Verdana"/>
        <family val="2"/>
      </rPr>
      <t xml:space="preserve"> και στους συγκεντρωτικούς πίνακες που θα </t>
    </r>
  </si>
  <si>
    <t xml:space="preserve">βρείτε πιο πάνω </t>
  </si>
  <si>
    <t xml:space="preserve">ή κάντε κλικ εδώ . </t>
  </si>
  <si>
    <r>
      <t xml:space="preserve">  3</t>
    </r>
    <r>
      <rPr>
        <b/>
        <u val="single"/>
        <sz val="8"/>
        <color indexed="10"/>
        <rFont val="Verdana"/>
        <family val="2"/>
      </rPr>
      <t>ο Βήμα</t>
    </r>
    <r>
      <rPr>
        <b/>
        <sz val="8"/>
        <color indexed="10"/>
        <rFont val="Verdana"/>
        <family val="2"/>
      </rPr>
      <t xml:space="preserve"> . Συγκεντρωτικά αποτελέσματα</t>
    </r>
  </si>
  <si>
    <t xml:space="preserve">   Αφού έχετε εκτελέσει το 2ο Βήμα θα βρείτε στους πίνακες που ακολουθούν αναλυτικά τα αποτελέσματα που σας ενδιαφέρουν. </t>
  </si>
  <si>
    <t>© www.asxetos.gr</t>
  </si>
  <si>
    <t>ΔΟΚΙΜΑΣΤΙΚΗ ΕΚΔΟΣΗ</t>
  </si>
  <si>
    <t>ΕΠΙΚΟΙΝΩΝΙΑ :</t>
  </si>
  <si>
    <t>asxetos@asxetos.gr</t>
  </si>
  <si>
    <t xml:space="preserve">   (μην ξεχάσετε όμως να συμπληρώσετε το επιτόκιο στον πίνακα vii)</t>
  </si>
  <si>
    <t>ΠΙΝΑΚΑΣ ΑΠΟΤΕΛΕΣΜΑΤΩΝ ΜΕΤΑΒΟΛΩΝ</t>
  </si>
  <si>
    <t>(αντιγραφή για ευκολία από τον πίνακα "v")</t>
  </si>
  <si>
    <t>ΣΥΜΦΕΡΕΙ ΤΟ :</t>
  </si>
  <si>
    <t>ΚΑΤΆ ΤΟ ΠΟΣΟ ΕΥΡΩ:</t>
  </si>
  <si>
    <t>για να βρείτε το σημείο αλλαγής στις μεταβολές επιτοκίου</t>
  </si>
  <si>
    <t xml:space="preserve">Στηρίξτε την προσπάθεια μας , κάντε την επίσκεψη σας στις </t>
  </si>
  <si>
    <t xml:space="preserve">περίπτωση κυμαινόμενου επιτοκίου στους πίνακες αποπληρωμής που βρίσκονται στο τέλους του φύλλου εργασίας </t>
  </si>
  <si>
    <r>
      <t>19. Στον Πίνακα "</t>
    </r>
    <r>
      <rPr>
        <b/>
        <sz val="9"/>
        <rFont val="Arial"/>
        <family val="2"/>
      </rPr>
      <t>v</t>
    </r>
    <r>
      <rPr>
        <sz val="9"/>
        <rFont val="Arial"/>
        <family val="2"/>
      </rPr>
      <t>" συγκρίναμε τις δύο περιπτώσεις δανείων  για τόσα έτη όσο και τα έτη του σταθερού επιτοκίου για εξάγουμε ασφαλή συμπεράσματα.</t>
    </r>
  </si>
  <si>
    <t xml:space="preserve">της περιόδου σταθερού επιτοκίου, το δε χρονικό διάστημα αποπληρωμής θα είναι το εναπομείναν χρονικό διάστημα μετά την λήξη του Σ.Ε </t>
  </si>
  <si>
    <t>Αρα , βάλτε ορισμένες μεταβολές στο επιτόκιο ΜΟΝΟ στην στήλη "3" και δείτε πως μεταβάλλεται το αποτέλεσμα .</t>
  </si>
  <si>
    <t>helppost.gr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</si>
</sst>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;[Red]\-#,##0.0\ &quot;€&quot;"/>
    <numFmt numFmtId="165" formatCode="0.0%"/>
    <numFmt numFmtId="166" formatCode="0.0"/>
    <numFmt numFmtId="167" formatCode="0.0000"/>
    <numFmt numFmtId="168" formatCode="0.000"/>
    <numFmt numFmtId="169" formatCode="#,##0.0"/>
    <numFmt numFmtId="170" formatCode="#,##0.0\ &quot;€&quot;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10"/>
      <color indexed="16"/>
      <name val="Arial"/>
      <family val="2"/>
    </font>
    <font>
      <i/>
      <sz val="8"/>
      <name val="Arial"/>
      <family val="2"/>
    </font>
    <font>
      <sz val="8"/>
      <color indexed="23"/>
      <name val="Arial"/>
      <family val="2"/>
    </font>
    <font>
      <sz val="7"/>
      <color indexed="23"/>
      <name val="Arial"/>
      <family val="2"/>
    </font>
    <font>
      <b/>
      <u val="single"/>
      <sz val="12"/>
      <color indexed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6"/>
      <name val="Arial"/>
      <family val="0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8"/>
      <color indexed="58"/>
      <name val="Arial"/>
      <family val="0"/>
    </font>
    <font>
      <sz val="10"/>
      <color indexed="58"/>
      <name val="Arial"/>
      <family val="0"/>
    </font>
    <font>
      <b/>
      <sz val="8"/>
      <color indexed="5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Verdana"/>
      <family val="2"/>
    </font>
    <font>
      <b/>
      <sz val="8"/>
      <color indexed="44"/>
      <name val="Verdana"/>
      <family val="2"/>
    </font>
    <font>
      <b/>
      <u val="single"/>
      <sz val="8"/>
      <color indexed="10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u val="single"/>
      <sz val="8"/>
      <color indexed="12"/>
      <name val="Arial"/>
      <family val="0"/>
    </font>
    <font>
      <sz val="7"/>
      <color indexed="55"/>
      <name val="Arial"/>
      <family val="2"/>
    </font>
    <font>
      <sz val="8"/>
      <color indexed="55"/>
      <name val="Arial"/>
      <family val="0"/>
    </font>
    <font>
      <b/>
      <sz val="8"/>
      <name val="Arial"/>
      <family val="2"/>
    </font>
    <font>
      <b/>
      <sz val="8"/>
      <name val="Verdana"/>
      <family val="2"/>
    </font>
    <font>
      <sz val="7"/>
      <color indexed="63"/>
      <name val="Arial"/>
      <family val="0"/>
    </font>
    <font>
      <sz val="8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4" fillId="33" borderId="1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center"/>
      <protection hidden="1"/>
    </xf>
    <xf numFmtId="0" fontId="3" fillId="34" borderId="16" xfId="0" applyFont="1" applyFill="1" applyBorder="1" applyAlignment="1" applyProtection="1">
      <alignment horizontal="center"/>
      <protection hidden="1"/>
    </xf>
    <xf numFmtId="0" fontId="17" fillId="35" borderId="0" xfId="0" applyFont="1" applyFill="1" applyBorder="1" applyAlignment="1" applyProtection="1">
      <alignment/>
      <protection hidden="1"/>
    </xf>
    <xf numFmtId="0" fontId="18" fillId="35" borderId="0" xfId="0" applyFont="1" applyFill="1" applyBorder="1" applyAlignment="1" applyProtection="1">
      <alignment/>
      <protection hidden="1"/>
    </xf>
    <xf numFmtId="0" fontId="18" fillId="35" borderId="16" xfId="0" applyFont="1" applyFill="1" applyBorder="1" applyAlignment="1" applyProtection="1">
      <alignment/>
      <protection hidden="1"/>
    </xf>
    <xf numFmtId="0" fontId="22" fillId="34" borderId="15" xfId="0" applyFont="1" applyFill="1" applyBorder="1" applyAlignment="1" applyProtection="1">
      <alignment horizontal="left"/>
      <protection hidden="1"/>
    </xf>
    <xf numFmtId="0" fontId="29" fillId="34" borderId="16" xfId="0" applyFont="1" applyFill="1" applyBorder="1" applyAlignment="1" applyProtection="1">
      <alignment horizontal="center"/>
      <protection hidden="1"/>
    </xf>
    <xf numFmtId="0" fontId="2" fillId="34" borderId="15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0" fillId="36" borderId="17" xfId="0" applyFont="1" applyFill="1" applyBorder="1" applyAlignment="1" applyProtection="1">
      <alignment horizontal="left"/>
      <protection hidden="1"/>
    </xf>
    <xf numFmtId="0" fontId="1" fillId="36" borderId="18" xfId="0" applyFont="1" applyFill="1" applyBorder="1" applyAlignment="1" applyProtection="1">
      <alignment horizontal="left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9" xfId="0" applyFill="1" applyBorder="1" applyAlignment="1" applyProtection="1">
      <alignment/>
      <protection hidden="1"/>
    </xf>
    <xf numFmtId="3" fontId="1" fillId="37" borderId="20" xfId="0" applyNumberFormat="1" applyFont="1" applyFill="1" applyBorder="1" applyAlignment="1" applyProtection="1">
      <alignment/>
      <protection hidden="1" locked="0"/>
    </xf>
    <xf numFmtId="0" fontId="28" fillId="35" borderId="0" xfId="53" applyFont="1" applyFill="1" applyBorder="1" applyAlignment="1" applyProtection="1">
      <alignment/>
      <protection hidden="1"/>
    </xf>
    <xf numFmtId="0" fontId="17" fillId="35" borderId="0" xfId="0" applyFont="1" applyFill="1" applyBorder="1" applyAlignment="1" applyProtection="1">
      <alignment/>
      <protection hidden="1"/>
    </xf>
    <xf numFmtId="0" fontId="0" fillId="36" borderId="17" xfId="0" applyFont="1" applyFill="1" applyBorder="1" applyAlignment="1" applyProtection="1">
      <alignment/>
      <protection hidden="1"/>
    </xf>
    <xf numFmtId="0" fontId="1" fillId="36" borderId="18" xfId="0" applyFont="1" applyFill="1" applyBorder="1" applyAlignment="1" applyProtection="1">
      <alignment/>
      <protection hidden="1"/>
    </xf>
    <xf numFmtId="0" fontId="1" fillId="37" borderId="20" xfId="0" applyFont="1" applyFill="1" applyBorder="1" applyAlignment="1" applyProtection="1">
      <alignment/>
      <protection hidden="1" locked="0"/>
    </xf>
    <xf numFmtId="0" fontId="17" fillId="35" borderId="21" xfId="0" applyFont="1" applyFill="1" applyBorder="1" applyAlignment="1" applyProtection="1">
      <alignment/>
      <protection hidden="1"/>
    </xf>
    <xf numFmtId="0" fontId="18" fillId="35" borderId="21" xfId="0" applyFont="1" applyFill="1" applyBorder="1" applyAlignment="1" applyProtection="1">
      <alignment/>
      <protection hidden="1"/>
    </xf>
    <xf numFmtId="0" fontId="18" fillId="35" borderId="22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0" fillId="36" borderId="23" xfId="0" applyFill="1" applyBorder="1" applyAlignment="1" applyProtection="1">
      <alignment/>
      <protection hidden="1"/>
    </xf>
    <xf numFmtId="0" fontId="0" fillId="36" borderId="24" xfId="0" applyFill="1" applyBorder="1" applyAlignment="1" applyProtection="1">
      <alignment/>
      <protection hidden="1"/>
    </xf>
    <xf numFmtId="10" fontId="0" fillId="36" borderId="24" xfId="59" applyNumberFormat="1" applyFont="1" applyFill="1" applyBorder="1" applyAlignment="1" applyProtection="1">
      <alignment/>
      <protection hidden="1"/>
    </xf>
    <xf numFmtId="10" fontId="1" fillId="37" borderId="20" xfId="59" applyNumberFormat="1" applyFont="1" applyFill="1" applyBorder="1" applyAlignment="1" applyProtection="1">
      <alignment/>
      <protection hidden="1" locked="0"/>
    </xf>
    <xf numFmtId="0" fontId="0" fillId="36" borderId="25" xfId="0" applyFill="1" applyBorder="1" applyAlignment="1" applyProtection="1">
      <alignment/>
      <protection hidden="1"/>
    </xf>
    <xf numFmtId="10" fontId="1" fillId="37" borderId="26" xfId="59" applyNumberFormat="1" applyFont="1" applyFill="1" applyBorder="1" applyAlignment="1" applyProtection="1">
      <alignment/>
      <protection hidden="1" locked="0"/>
    </xf>
    <xf numFmtId="10" fontId="1" fillId="34" borderId="0" xfId="59" applyNumberFormat="1" applyFont="1" applyFill="1" applyBorder="1" applyAlignment="1" applyProtection="1">
      <alignment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3" fontId="0" fillId="36" borderId="0" xfId="0" applyNumberFormat="1" applyFill="1" applyBorder="1" applyAlignment="1" applyProtection="1">
      <alignment/>
      <protection hidden="1"/>
    </xf>
    <xf numFmtId="3" fontId="1" fillId="36" borderId="10" xfId="0" applyNumberFormat="1" applyFont="1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1" fontId="1" fillId="37" borderId="26" xfId="0" applyNumberFormat="1" applyFont="1" applyFill="1" applyBorder="1" applyAlignment="1" applyProtection="1">
      <alignment/>
      <protection hidden="1" locked="0"/>
    </xf>
    <xf numFmtId="1" fontId="1" fillId="34" borderId="0" xfId="0" applyNumberFormat="1" applyFont="1" applyFill="1" applyBorder="1" applyAlignment="1" applyProtection="1">
      <alignment/>
      <protection hidden="1"/>
    </xf>
    <xf numFmtId="0" fontId="0" fillId="36" borderId="27" xfId="0" applyFill="1" applyBorder="1" applyAlignment="1" applyProtection="1">
      <alignment/>
      <protection hidden="1"/>
    </xf>
    <xf numFmtId="0" fontId="0" fillId="36" borderId="28" xfId="0" applyFill="1" applyBorder="1" applyAlignment="1" applyProtection="1">
      <alignment/>
      <protection hidden="1"/>
    </xf>
    <xf numFmtId="3" fontId="0" fillId="36" borderId="28" xfId="0" applyNumberFormat="1" applyFill="1" applyBorder="1" applyAlignment="1" applyProtection="1">
      <alignment/>
      <protection hidden="1"/>
    </xf>
    <xf numFmtId="3" fontId="0" fillId="36" borderId="29" xfId="0" applyNumberFormat="1" applyFill="1" applyBorder="1" applyAlignment="1" applyProtection="1">
      <alignment/>
      <protection hidden="1"/>
    </xf>
    <xf numFmtId="3" fontId="1" fillId="36" borderId="16" xfId="0" applyNumberFormat="1" applyFont="1" applyFill="1" applyBorder="1" applyAlignment="1" applyProtection="1">
      <alignment/>
      <protection hidden="1"/>
    </xf>
    <xf numFmtId="3" fontId="1" fillId="34" borderId="0" xfId="0" applyNumberFormat="1" applyFont="1" applyFill="1" applyBorder="1" applyAlignment="1" applyProtection="1">
      <alignment/>
      <protection hidden="1"/>
    </xf>
    <xf numFmtId="3" fontId="0" fillId="34" borderId="0" xfId="0" applyNumberFormat="1" applyFill="1" applyBorder="1" applyAlignment="1" applyProtection="1">
      <alignment/>
      <protection hidden="1"/>
    </xf>
    <xf numFmtId="0" fontId="0" fillId="36" borderId="30" xfId="0" applyFill="1" applyBorder="1" applyAlignment="1" applyProtection="1">
      <alignment/>
      <protection hidden="1"/>
    </xf>
    <xf numFmtId="3" fontId="0" fillId="36" borderId="31" xfId="0" applyNumberFormat="1" applyFill="1" applyBorder="1" applyAlignment="1" applyProtection="1">
      <alignment/>
      <protection hidden="1"/>
    </xf>
    <xf numFmtId="3" fontId="0" fillId="34" borderId="16" xfId="0" applyNumberFormat="1" applyFill="1" applyBorder="1" applyAlignment="1" applyProtection="1">
      <alignment/>
      <protection hidden="1"/>
    </xf>
    <xf numFmtId="0" fontId="26" fillId="34" borderId="15" xfId="0" applyFont="1" applyFill="1" applyBorder="1" applyAlignment="1" applyProtection="1">
      <alignment horizontal="left"/>
      <protection hidden="1"/>
    </xf>
    <xf numFmtId="3" fontId="20" fillId="34" borderId="16" xfId="53" applyNumberFormat="1" applyFill="1" applyBorder="1" applyAlignment="1" applyProtection="1">
      <alignment/>
      <protection hidden="1"/>
    </xf>
    <xf numFmtId="0" fontId="20" fillId="0" borderId="0" xfId="53" applyFill="1" applyAlignment="1" applyProtection="1">
      <alignment horizontal="center"/>
      <protection hidden="1"/>
    </xf>
    <xf numFmtId="0" fontId="30" fillId="34" borderId="15" xfId="0" applyFont="1" applyFill="1" applyBorder="1" applyAlignment="1" applyProtection="1">
      <alignment horizontal="left"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0" fillId="36" borderId="15" xfId="0" applyFont="1" applyFill="1" applyBorder="1" applyAlignment="1" applyProtection="1">
      <alignment horizontal="left"/>
      <protection hidden="1"/>
    </xf>
    <xf numFmtId="0" fontId="1" fillId="36" borderId="0" xfId="0" applyFont="1" applyFill="1" applyBorder="1" applyAlignment="1" applyProtection="1">
      <alignment horizontal="center"/>
      <protection hidden="1"/>
    </xf>
    <xf numFmtId="3" fontId="0" fillId="36" borderId="10" xfId="0" applyNumberFormat="1" applyFill="1" applyBorder="1" applyAlignment="1" applyProtection="1">
      <alignment/>
      <protection hidden="1"/>
    </xf>
    <xf numFmtId="0" fontId="0" fillId="36" borderId="11" xfId="0" applyFont="1" applyFill="1" applyBorder="1" applyAlignment="1" applyProtection="1">
      <alignment horizontal="left"/>
      <protection hidden="1"/>
    </xf>
    <xf numFmtId="3" fontId="0" fillId="36" borderId="16" xfId="0" applyNumberFormat="1" applyFill="1" applyBorder="1" applyAlignment="1" applyProtection="1">
      <alignment/>
      <protection hidden="1"/>
    </xf>
    <xf numFmtId="1" fontId="0" fillId="36" borderId="0" xfId="0" applyNumberFormat="1" applyFill="1" applyBorder="1" applyAlignment="1" applyProtection="1">
      <alignment/>
      <protection hidden="1"/>
    </xf>
    <xf numFmtId="0" fontId="0" fillId="36" borderId="27" xfId="0" applyFont="1" applyFill="1" applyBorder="1" applyAlignment="1" applyProtection="1">
      <alignment horizontal="left"/>
      <protection hidden="1"/>
    </xf>
    <xf numFmtId="1" fontId="0" fillId="36" borderId="28" xfId="0" applyNumberFormat="1" applyFill="1" applyBorder="1" applyAlignment="1" applyProtection="1">
      <alignment/>
      <protection hidden="1"/>
    </xf>
    <xf numFmtId="3" fontId="1" fillId="36" borderId="29" xfId="0" applyNumberFormat="1" applyFont="1" applyFill="1" applyBorder="1" applyAlignment="1" applyProtection="1">
      <alignment/>
      <protection hidden="1"/>
    </xf>
    <xf numFmtId="0" fontId="0" fillId="36" borderId="30" xfId="0" applyFont="1" applyFill="1" applyBorder="1" applyAlignment="1" applyProtection="1">
      <alignment horizontal="left"/>
      <protection hidden="1"/>
    </xf>
    <xf numFmtId="3" fontId="1" fillId="36" borderId="31" xfId="0" applyNumberFormat="1" applyFont="1" applyFill="1" applyBorder="1" applyAlignment="1" applyProtection="1">
      <alignment/>
      <protection hidden="1"/>
    </xf>
    <xf numFmtId="0" fontId="0" fillId="34" borderId="15" xfId="0" applyFont="1" applyFill="1" applyBorder="1" applyAlignment="1" applyProtection="1">
      <alignment horizontal="left"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left"/>
      <protection hidden="1"/>
    </xf>
    <xf numFmtId="3" fontId="1" fillId="34" borderId="16" xfId="0" applyNumberFormat="1" applyFont="1" applyFill="1" applyBorder="1" applyAlignment="1" applyProtection="1">
      <alignment/>
      <protection hidden="1"/>
    </xf>
    <xf numFmtId="0" fontId="3" fillId="36" borderId="15" xfId="0" applyFont="1" applyFill="1" applyBorder="1" applyAlignment="1" applyProtection="1">
      <alignment horizontal="left"/>
      <protection hidden="1"/>
    </xf>
    <xf numFmtId="0" fontId="3" fillId="36" borderId="0" xfId="0" applyFont="1" applyFill="1" applyBorder="1" applyAlignment="1" applyProtection="1">
      <alignment horizontal="left"/>
      <protection hidden="1"/>
    </xf>
    <xf numFmtId="0" fontId="2" fillId="36" borderId="0" xfId="0" applyFont="1" applyFill="1" applyBorder="1" applyAlignment="1" applyProtection="1">
      <alignment horizontal="center"/>
      <protection hidden="1"/>
    </xf>
    <xf numFmtId="0" fontId="0" fillId="36" borderId="0" xfId="0" applyFont="1" applyFill="1" applyBorder="1" applyAlignment="1" applyProtection="1">
      <alignment horizontal="left"/>
      <protection hidden="1"/>
    </xf>
    <xf numFmtId="3" fontId="1" fillId="36" borderId="16" xfId="0" applyNumberFormat="1" applyFont="1" applyFill="1" applyBorder="1" applyAlignment="1" applyProtection="1">
      <alignment horizontal="left"/>
      <protection hidden="1"/>
    </xf>
    <xf numFmtId="3" fontId="1" fillId="34" borderId="0" xfId="0" applyNumberFormat="1" applyFont="1" applyFill="1" applyBorder="1" applyAlignment="1" applyProtection="1">
      <alignment horizontal="left"/>
      <protection hidden="1"/>
    </xf>
    <xf numFmtId="0" fontId="6" fillId="36" borderId="15" xfId="0" applyFont="1" applyFill="1" applyBorder="1" applyAlignment="1" applyProtection="1">
      <alignment horizontal="left"/>
      <protection hidden="1"/>
    </xf>
    <xf numFmtId="3" fontId="1" fillId="36" borderId="0" xfId="0" applyNumberFormat="1" applyFont="1" applyFill="1" applyBorder="1" applyAlignment="1" applyProtection="1">
      <alignment/>
      <protection hidden="1"/>
    </xf>
    <xf numFmtId="3" fontId="7" fillId="36" borderId="0" xfId="0" applyNumberFormat="1" applyFont="1" applyFill="1" applyBorder="1" applyAlignment="1" applyProtection="1">
      <alignment horizontal="center"/>
      <protection hidden="1"/>
    </xf>
    <xf numFmtId="0" fontId="0" fillId="36" borderId="0" xfId="0" applyFont="1" applyFill="1" applyBorder="1" applyAlignment="1" applyProtection="1">
      <alignment horizontal="left"/>
      <protection hidden="1"/>
    </xf>
    <xf numFmtId="3" fontId="1" fillId="36" borderId="0" xfId="0" applyNumberFormat="1" applyFont="1" applyFill="1" applyBorder="1" applyAlignment="1" applyProtection="1">
      <alignment horizontal="center"/>
      <protection hidden="1"/>
    </xf>
    <xf numFmtId="0" fontId="0" fillId="36" borderId="28" xfId="0" applyFont="1" applyFill="1" applyBorder="1" applyAlignment="1" applyProtection="1">
      <alignment horizontal="left"/>
      <protection hidden="1"/>
    </xf>
    <xf numFmtId="3" fontId="11" fillId="36" borderId="28" xfId="0" applyNumberFormat="1" applyFont="1" applyFill="1" applyBorder="1" applyAlignment="1" applyProtection="1">
      <alignment horizontal="center"/>
      <protection hidden="1"/>
    </xf>
    <xf numFmtId="0" fontId="8" fillId="36" borderId="28" xfId="0" applyFont="1" applyFill="1" applyBorder="1" applyAlignment="1" applyProtection="1">
      <alignment/>
      <protection hidden="1"/>
    </xf>
    <xf numFmtId="3" fontId="1" fillId="36" borderId="28" xfId="0" applyNumberFormat="1" applyFont="1" applyFill="1" applyBorder="1" applyAlignment="1" applyProtection="1">
      <alignment/>
      <protection hidden="1"/>
    </xf>
    <xf numFmtId="0" fontId="2" fillId="36" borderId="28" xfId="0" applyFont="1" applyFill="1" applyBorder="1" applyAlignment="1" applyProtection="1">
      <alignment horizontal="center"/>
      <protection hidden="1"/>
    </xf>
    <xf numFmtId="3" fontId="1" fillId="36" borderId="28" xfId="0" applyNumberFormat="1" applyFont="1" applyFill="1" applyBorder="1" applyAlignment="1" applyProtection="1">
      <alignment horizontal="center"/>
      <protection hidden="1"/>
    </xf>
    <xf numFmtId="3" fontId="7" fillId="34" borderId="0" xfId="0" applyNumberFormat="1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/>
      <protection hidden="1"/>
    </xf>
    <xf numFmtId="3" fontId="1" fillId="34" borderId="0" xfId="0" applyNumberFormat="1" applyFont="1" applyFill="1" applyBorder="1" applyAlignment="1" applyProtection="1">
      <alignment horizontal="center"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3" fillId="36" borderId="27" xfId="0" applyFont="1" applyFill="1" applyBorder="1" applyAlignment="1" applyProtection="1">
      <alignment horizontal="left"/>
      <protection hidden="1"/>
    </xf>
    <xf numFmtId="1" fontId="1" fillId="36" borderId="0" xfId="0" applyNumberFormat="1" applyFont="1" applyFill="1" applyBorder="1" applyAlignment="1" applyProtection="1">
      <alignment horizontal="center"/>
      <protection hidden="1"/>
    </xf>
    <xf numFmtId="3" fontId="2" fillId="36" borderId="0" xfId="0" applyNumberFormat="1" applyFont="1" applyFill="1" applyBorder="1" applyAlignment="1" applyProtection="1">
      <alignment/>
      <protection hidden="1"/>
    </xf>
    <xf numFmtId="0" fontId="0" fillId="36" borderId="11" xfId="0" applyFont="1" applyFill="1" applyBorder="1" applyAlignment="1" applyProtection="1">
      <alignment horizontal="left"/>
      <protection hidden="1"/>
    </xf>
    <xf numFmtId="10" fontId="0" fillId="37" borderId="20" xfId="59" applyNumberFormat="1" applyFont="1" applyFill="1" applyBorder="1" applyAlignment="1" applyProtection="1">
      <alignment/>
      <protection hidden="1" locked="0"/>
    </xf>
    <xf numFmtId="10" fontId="0" fillId="36" borderId="16" xfId="59" applyNumberFormat="1" applyFont="1" applyFill="1" applyBorder="1" applyAlignment="1" applyProtection="1">
      <alignment/>
      <protection hidden="1"/>
    </xf>
    <xf numFmtId="10" fontId="0" fillId="34" borderId="0" xfId="59" applyNumberFormat="1" applyFont="1" applyFill="1" applyBorder="1" applyAlignment="1" applyProtection="1">
      <alignment/>
      <protection hidden="1"/>
    </xf>
    <xf numFmtId="0" fontId="3" fillId="36" borderId="0" xfId="0" applyFont="1" applyFill="1" applyBorder="1" applyAlignment="1" applyProtection="1">
      <alignment/>
      <protection hidden="1"/>
    </xf>
    <xf numFmtId="1" fontId="2" fillId="36" borderId="0" xfId="0" applyNumberFormat="1" applyFont="1" applyFill="1" applyBorder="1" applyAlignment="1" applyProtection="1">
      <alignment horizontal="center"/>
      <protection hidden="1"/>
    </xf>
    <xf numFmtId="0" fontId="9" fillId="34" borderId="0" xfId="0" applyFont="1" applyFill="1" applyBorder="1" applyAlignment="1" applyProtection="1">
      <alignment horizontal="center"/>
      <protection hidden="1"/>
    </xf>
    <xf numFmtId="0" fontId="27" fillId="34" borderId="15" xfId="0" applyFont="1" applyFill="1" applyBorder="1" applyAlignment="1" applyProtection="1">
      <alignment horizontal="left"/>
      <protection hidden="1"/>
    </xf>
    <xf numFmtId="0" fontId="27" fillId="34" borderId="11" xfId="0" applyFont="1" applyFill="1" applyBorder="1" applyAlignment="1" applyProtection="1">
      <alignment horizontal="left"/>
      <protection hidden="1"/>
    </xf>
    <xf numFmtId="0" fontId="34" fillId="34" borderId="32" xfId="0" applyFont="1" applyFill="1" applyBorder="1" applyAlignment="1" applyProtection="1">
      <alignment horizontal="left"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 horizontal="left"/>
      <protection hidden="1"/>
    </xf>
    <xf numFmtId="3" fontId="0" fillId="34" borderId="21" xfId="0" applyNumberFormat="1" applyFill="1" applyBorder="1" applyAlignment="1" applyProtection="1">
      <alignment/>
      <protection hidden="1"/>
    </xf>
    <xf numFmtId="0" fontId="2" fillId="34" borderId="21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/>
      <protection hidden="1"/>
    </xf>
    <xf numFmtId="3" fontId="0" fillId="34" borderId="22" xfId="0" applyNumberFormat="1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3" fontId="5" fillId="0" borderId="20" xfId="0" applyNumberFormat="1" applyFont="1" applyBorder="1" applyAlignment="1" applyProtection="1">
      <alignment horizontal="center"/>
      <protection hidden="1"/>
    </xf>
    <xf numFmtId="0" fontId="5" fillId="38" borderId="0" xfId="0" applyFont="1" applyFill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textRotation="180" readingOrder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3" fontId="0" fillId="0" borderId="20" xfId="0" applyNumberForma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textRotation="180" readingOrder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 applyProtection="1">
      <alignment horizontal="center" vertical="center" wrapText="1"/>
      <protection hidden="1"/>
    </xf>
    <xf numFmtId="0" fontId="2" fillId="39" borderId="19" xfId="0" applyFont="1" applyFill="1" applyBorder="1" applyAlignment="1" applyProtection="1">
      <alignment horizontal="center" vertical="center"/>
      <protection hidden="1"/>
    </xf>
    <xf numFmtId="0" fontId="0" fillId="39" borderId="20" xfId="0" applyFill="1" applyBorder="1" applyAlignment="1" applyProtection="1">
      <alignment horizontal="center" vertical="center" wrapText="1"/>
      <protection hidden="1"/>
    </xf>
    <xf numFmtId="3" fontId="0" fillId="39" borderId="20" xfId="0" applyNumberFormat="1" applyFill="1" applyBorder="1" applyAlignment="1" applyProtection="1">
      <alignment horizontal="center" vertical="center" wrapText="1"/>
      <protection hidden="1"/>
    </xf>
    <xf numFmtId="8" fontId="0" fillId="0" borderId="20" xfId="0" applyNumberFormat="1" applyBorder="1" applyAlignment="1" applyProtection="1">
      <alignment/>
      <protection hidden="1"/>
    </xf>
    <xf numFmtId="0" fontId="2" fillId="39" borderId="20" xfId="0" applyFont="1" applyFill="1" applyBorder="1" applyAlignment="1" applyProtection="1">
      <alignment horizontal="center" vertical="center"/>
      <protection hidden="1"/>
    </xf>
    <xf numFmtId="8" fontId="0" fillId="0" borderId="33" xfId="0" applyNumberFormat="1" applyBorder="1" applyAlignment="1" applyProtection="1">
      <alignment/>
      <protection hidden="1"/>
    </xf>
    <xf numFmtId="8" fontId="0" fillId="34" borderId="11" xfId="0" applyNumberFormat="1" applyFill="1" applyBorder="1" applyAlignment="1" applyProtection="1">
      <alignment/>
      <protection hidden="1"/>
    </xf>
    <xf numFmtId="0" fontId="2" fillId="0" borderId="19" xfId="0" applyFont="1" applyBorder="1" applyAlignment="1" applyProtection="1">
      <alignment horizontal="center"/>
      <protection hidden="1"/>
    </xf>
    <xf numFmtId="10" fontId="0" fillId="0" borderId="20" xfId="59" applyNumberFormat="1" applyFont="1" applyBorder="1" applyAlignment="1" applyProtection="1">
      <alignment wrapText="1"/>
      <protection hidden="1"/>
    </xf>
    <xf numFmtId="10" fontId="0" fillId="0" borderId="20" xfId="0" applyNumberFormat="1" applyBorder="1" applyAlignment="1" applyProtection="1">
      <alignment/>
      <protection hidden="1" locked="0"/>
    </xf>
    <xf numFmtId="169" fontId="0" fillId="0" borderId="20" xfId="59" applyNumberFormat="1" applyFont="1" applyBorder="1" applyAlignment="1" applyProtection="1">
      <alignment wrapText="1"/>
      <protection hidden="1"/>
    </xf>
    <xf numFmtId="3" fontId="0" fillId="0" borderId="20" xfId="59" applyNumberFormat="1" applyFont="1" applyBorder="1" applyAlignment="1" applyProtection="1">
      <alignment wrapText="1"/>
      <protection hidden="1"/>
    </xf>
    <xf numFmtId="170" fontId="0" fillId="0" borderId="20" xfId="59" applyNumberFormat="1" applyFont="1" applyBorder="1" applyAlignment="1" applyProtection="1">
      <alignment wrapText="1"/>
      <protection hidden="1"/>
    </xf>
    <xf numFmtId="0" fontId="2" fillId="0" borderId="20" xfId="0" applyFont="1" applyBorder="1" applyAlignment="1" applyProtection="1">
      <alignment horizontal="center"/>
      <protection hidden="1"/>
    </xf>
    <xf numFmtId="170" fontId="0" fillId="0" borderId="33" xfId="59" applyNumberFormat="1" applyFont="1" applyBorder="1" applyAlignment="1" applyProtection="1">
      <alignment wrapText="1"/>
      <protection hidden="1"/>
    </xf>
    <xf numFmtId="170" fontId="0" fillId="34" borderId="11" xfId="59" applyNumberFormat="1" applyFont="1" applyFill="1" applyBorder="1" applyAlignment="1" applyProtection="1">
      <alignment wrapText="1"/>
      <protection hidden="1"/>
    </xf>
    <xf numFmtId="0" fontId="32" fillId="40" borderId="15" xfId="0" applyFont="1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0" fontId="1" fillId="40" borderId="16" xfId="0" applyFont="1" applyFill="1" applyBorder="1" applyAlignment="1" applyProtection="1">
      <alignment horizontal="center"/>
      <protection hidden="1"/>
    </xf>
    <xf numFmtId="3" fontId="1" fillId="40" borderId="16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3" fontId="0" fillId="0" borderId="0" xfId="0" applyNumberFormat="1" applyAlignment="1" applyProtection="1">
      <alignment/>
      <protection hidden="1"/>
    </xf>
    <xf numFmtId="8" fontId="0" fillId="0" borderId="0" xfId="0" applyNumberFormat="1" applyAlignment="1" applyProtection="1">
      <alignment/>
      <protection hidden="1"/>
    </xf>
    <xf numFmtId="8" fontId="0" fillId="34" borderId="0" xfId="0" applyNumberForma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20" fillId="34" borderId="0" xfId="53" applyFill="1" applyBorder="1" applyAlignment="1" applyProtection="1">
      <alignment horizontal="center"/>
      <protection hidden="1"/>
    </xf>
    <xf numFmtId="0" fontId="10" fillId="41" borderId="30" xfId="0" applyFont="1" applyFill="1" applyBorder="1" applyAlignment="1" applyProtection="1">
      <alignment horizontal="center"/>
      <protection hidden="1"/>
    </xf>
    <xf numFmtId="0" fontId="10" fillId="41" borderId="28" xfId="0" applyFont="1" applyFill="1" applyBorder="1" applyAlignment="1" applyProtection="1">
      <alignment horizontal="center"/>
      <protection hidden="1"/>
    </xf>
    <xf numFmtId="0" fontId="10" fillId="41" borderId="31" xfId="0" applyFont="1" applyFill="1" applyBorder="1" applyAlignment="1" applyProtection="1">
      <alignment horizontal="center"/>
      <protection hidden="1"/>
    </xf>
    <xf numFmtId="0" fontId="9" fillId="36" borderId="15" xfId="0" applyFont="1" applyFill="1" applyBorder="1" applyAlignment="1" applyProtection="1">
      <alignment horizontal="center"/>
      <protection hidden="1"/>
    </xf>
    <xf numFmtId="0" fontId="9" fillId="36" borderId="0" xfId="0" applyFont="1" applyFill="1" applyBorder="1" applyAlignment="1" applyProtection="1">
      <alignment horizontal="center"/>
      <protection hidden="1"/>
    </xf>
    <xf numFmtId="0" fontId="9" fillId="36" borderId="10" xfId="0" applyFont="1" applyFill="1" applyBorder="1" applyAlignment="1" applyProtection="1">
      <alignment horizontal="center"/>
      <protection hidden="1"/>
    </xf>
    <xf numFmtId="0" fontId="9" fillId="36" borderId="11" xfId="0" applyFont="1" applyFill="1" applyBorder="1" applyAlignment="1" applyProtection="1">
      <alignment horizontal="center"/>
      <protection hidden="1"/>
    </xf>
    <xf numFmtId="0" fontId="9" fillId="36" borderId="16" xfId="0" applyFont="1" applyFill="1" applyBorder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center"/>
      <protection hidden="1"/>
    </xf>
    <xf numFmtId="0" fontId="15" fillId="34" borderId="16" xfId="0" applyFont="1" applyFill="1" applyBorder="1" applyAlignment="1" applyProtection="1">
      <alignment horizontal="center"/>
      <protection hidden="1"/>
    </xf>
    <xf numFmtId="0" fontId="19" fillId="35" borderId="13" xfId="0" applyFont="1" applyFill="1" applyBorder="1" applyAlignment="1" applyProtection="1">
      <alignment horizontal="center"/>
      <protection hidden="1"/>
    </xf>
    <xf numFmtId="0" fontId="19" fillId="35" borderId="14" xfId="0" applyFont="1" applyFill="1" applyBorder="1" applyAlignment="1" applyProtection="1">
      <alignment horizontal="center"/>
      <protection hidden="1"/>
    </xf>
    <xf numFmtId="0" fontId="1" fillId="41" borderId="17" xfId="0" applyFont="1" applyFill="1" applyBorder="1" applyAlignment="1" applyProtection="1">
      <alignment horizontal="center"/>
      <protection hidden="1"/>
    </xf>
    <xf numFmtId="0" fontId="1" fillId="41" borderId="18" xfId="0" applyFont="1" applyFill="1" applyBorder="1" applyAlignment="1" applyProtection="1">
      <alignment horizontal="center"/>
      <protection hidden="1"/>
    </xf>
    <xf numFmtId="0" fontId="1" fillId="41" borderId="19" xfId="0" applyFont="1" applyFill="1" applyBorder="1" applyAlignment="1" applyProtection="1">
      <alignment horizontal="center"/>
      <protection hidden="1"/>
    </xf>
    <xf numFmtId="0" fontId="2" fillId="37" borderId="0" xfId="0" applyFont="1" applyFill="1" applyBorder="1" applyAlignment="1" applyProtection="1">
      <alignment horizontal="center"/>
      <protection hidden="1"/>
    </xf>
    <xf numFmtId="0" fontId="2" fillId="37" borderId="16" xfId="0" applyFont="1" applyFill="1" applyBorder="1" applyAlignment="1" applyProtection="1">
      <alignment horizontal="center"/>
      <protection hidden="1"/>
    </xf>
    <xf numFmtId="0" fontId="1" fillId="41" borderId="34" xfId="0" applyFont="1" applyFill="1" applyBorder="1" applyAlignment="1" applyProtection="1">
      <alignment horizontal="center"/>
      <protection hidden="1"/>
    </xf>
    <xf numFmtId="0" fontId="1" fillId="41" borderId="25" xfId="0" applyFont="1" applyFill="1" applyBorder="1" applyAlignment="1" applyProtection="1">
      <alignment horizontal="center"/>
      <protection hidden="1"/>
    </xf>
    <xf numFmtId="0" fontId="1" fillId="41" borderId="24" xfId="0" applyFont="1" applyFill="1" applyBorder="1" applyAlignment="1" applyProtection="1">
      <alignment horizontal="center"/>
      <protection hidden="1"/>
    </xf>
    <xf numFmtId="0" fontId="1" fillId="41" borderId="35" xfId="0" applyFont="1" applyFill="1" applyBorder="1" applyAlignment="1" applyProtection="1">
      <alignment horizontal="center"/>
      <protection hidden="1"/>
    </xf>
    <xf numFmtId="0" fontId="10" fillId="41" borderId="27" xfId="0" applyFont="1" applyFill="1" applyBorder="1" applyAlignment="1" applyProtection="1">
      <alignment horizontal="center"/>
      <protection hidden="1"/>
    </xf>
    <xf numFmtId="0" fontId="10" fillId="41" borderId="29" xfId="0" applyFont="1" applyFill="1" applyBorder="1" applyAlignment="1" applyProtection="1">
      <alignment horizontal="center"/>
      <protection hidden="1"/>
    </xf>
    <xf numFmtId="0" fontId="1" fillId="41" borderId="23" xfId="0" applyFont="1" applyFill="1" applyBorder="1" applyAlignment="1" applyProtection="1">
      <alignment horizontal="center"/>
      <protection hidden="1"/>
    </xf>
    <xf numFmtId="0" fontId="1" fillId="41" borderId="36" xfId="0" applyFont="1" applyFill="1" applyBorder="1" applyAlignment="1" applyProtection="1">
      <alignment horizontal="center"/>
      <protection hidden="1"/>
    </xf>
    <xf numFmtId="0" fontId="7" fillId="36" borderId="0" xfId="0" applyFont="1" applyFill="1" applyBorder="1" applyAlignment="1" applyProtection="1">
      <alignment horizontal="center"/>
      <protection hidden="1"/>
    </xf>
    <xf numFmtId="0" fontId="0" fillId="36" borderId="27" xfId="0" applyFont="1" applyFill="1" applyBorder="1" applyAlignment="1" applyProtection="1">
      <alignment horizontal="left"/>
      <protection hidden="1"/>
    </xf>
    <xf numFmtId="0" fontId="0" fillId="36" borderId="28" xfId="0" applyFont="1" applyFill="1" applyBorder="1" applyAlignment="1" applyProtection="1">
      <alignment horizontal="left"/>
      <protection hidden="1"/>
    </xf>
    <xf numFmtId="0" fontId="31" fillId="40" borderId="12" xfId="0" applyFont="1" applyFill="1" applyBorder="1" applyAlignment="1" applyProtection="1">
      <alignment horizontal="center"/>
      <protection hidden="1"/>
    </xf>
    <xf numFmtId="0" fontId="31" fillId="40" borderId="13" xfId="0" applyFont="1" applyFill="1" applyBorder="1" applyAlignment="1" applyProtection="1">
      <alignment horizontal="center"/>
      <protection hidden="1"/>
    </xf>
    <xf numFmtId="0" fontId="31" fillId="40" borderId="14" xfId="0" applyFont="1" applyFill="1" applyBorder="1" applyAlignment="1" applyProtection="1">
      <alignment horizontal="center"/>
      <protection hidden="1"/>
    </xf>
    <xf numFmtId="0" fontId="9" fillId="40" borderId="15" xfId="0" applyFont="1" applyFill="1" applyBorder="1" applyAlignment="1" applyProtection="1">
      <alignment horizontal="center"/>
      <protection hidden="1"/>
    </xf>
    <xf numFmtId="0" fontId="9" fillId="40" borderId="0" xfId="0" applyFont="1" applyFill="1" applyBorder="1" applyAlignment="1" applyProtection="1">
      <alignment horizontal="center"/>
      <protection hidden="1"/>
    </xf>
    <xf numFmtId="0" fontId="9" fillId="40" borderId="16" xfId="0" applyFont="1" applyFill="1" applyBorder="1" applyAlignment="1" applyProtection="1">
      <alignment horizontal="center"/>
      <protection hidden="1"/>
    </xf>
    <xf numFmtId="0" fontId="33" fillId="40" borderId="15" xfId="0" applyFont="1" applyFill="1" applyBorder="1" applyAlignment="1" applyProtection="1">
      <alignment horizontal="center"/>
      <protection hidden="1"/>
    </xf>
    <xf numFmtId="0" fontId="33" fillId="40" borderId="0" xfId="0" applyFont="1" applyFill="1" applyBorder="1" applyAlignment="1" applyProtection="1">
      <alignment horizontal="center"/>
      <protection hidden="1"/>
    </xf>
    <xf numFmtId="0" fontId="33" fillId="40" borderId="16" xfId="0" applyFont="1" applyFill="1" applyBorder="1" applyAlignment="1" applyProtection="1">
      <alignment horizontal="center"/>
      <protection hidden="1"/>
    </xf>
    <xf numFmtId="0" fontId="1" fillId="41" borderId="33" xfId="0" applyFont="1" applyFill="1" applyBorder="1" applyAlignment="1" applyProtection="1">
      <alignment horizontal="center"/>
      <protection hidden="1"/>
    </xf>
    <xf numFmtId="0" fontId="2" fillId="41" borderId="37" xfId="0" applyFont="1" applyFill="1" applyBorder="1" applyAlignment="1" applyProtection="1">
      <alignment horizontal="center"/>
      <protection hidden="1"/>
    </xf>
    <xf numFmtId="0" fontId="2" fillId="41" borderId="38" xfId="0" applyFont="1" applyFill="1" applyBorder="1" applyAlignment="1" applyProtection="1">
      <alignment horizontal="center"/>
      <protection hidden="1"/>
    </xf>
    <xf numFmtId="0" fontId="2" fillId="41" borderId="39" xfId="0" applyFont="1" applyFill="1" applyBorder="1" applyAlignment="1" applyProtection="1">
      <alignment horizontal="center"/>
      <protection hidden="1"/>
    </xf>
    <xf numFmtId="0" fontId="2" fillId="41" borderId="30" xfId="0" applyFont="1" applyFill="1" applyBorder="1" applyAlignment="1" applyProtection="1">
      <alignment horizontal="center"/>
      <protection hidden="1"/>
    </xf>
    <xf numFmtId="0" fontId="3" fillId="41" borderId="28" xfId="0" applyFont="1" applyFill="1" applyBorder="1" applyAlignment="1" applyProtection="1">
      <alignment horizontal="center"/>
      <protection hidden="1"/>
    </xf>
    <xf numFmtId="0" fontId="3" fillId="41" borderId="29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fgColor indexed="64"/>
          <bgColor indexed="22"/>
        </patternFill>
      </fill>
    </dxf>
    <dxf>
      <fill>
        <patternFill patternType="solid">
          <bgColor indexed="31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xetos.gr/" TargetMode="External" /><Relationship Id="rId2" Type="http://schemas.openxmlformats.org/officeDocument/2006/relationships/hyperlink" Target="mailto:asxetos@asxetos.gr" TargetMode="External" /><Relationship Id="rId3" Type="http://schemas.openxmlformats.org/officeDocument/2006/relationships/hyperlink" Target="http://www.helppost.gr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9"/>
  </sheetPr>
  <dimension ref="A1:S435"/>
  <sheetViews>
    <sheetView tabSelected="1" zoomScalePageLayoutView="0" workbookViewId="0" topLeftCell="A1">
      <selection activeCell="P34" sqref="P34"/>
    </sheetView>
  </sheetViews>
  <sheetFormatPr defaultColWidth="9.140625" defaultRowHeight="12.75"/>
  <cols>
    <col min="1" max="1" width="2.57421875" style="1" customWidth="1"/>
    <col min="2" max="2" width="4.00390625" style="160" customWidth="1"/>
    <col min="3" max="4" width="10.421875" style="5" customWidth="1"/>
    <col min="5" max="5" width="9.7109375" style="5" customWidth="1"/>
    <col min="6" max="6" width="15.28125" style="5" customWidth="1"/>
    <col min="7" max="7" width="12.140625" style="5" customWidth="1"/>
    <col min="8" max="8" width="2.28125" style="5" customWidth="1"/>
    <col min="9" max="9" width="4.00390625" style="160" customWidth="1"/>
    <col min="10" max="10" width="8.28125" style="5" customWidth="1"/>
    <col min="11" max="11" width="10.57421875" style="5" customWidth="1"/>
    <col min="12" max="12" width="10.421875" style="5" customWidth="1"/>
    <col min="13" max="13" width="18.421875" style="5" customWidth="1"/>
    <col min="14" max="14" width="0.71875" style="165" customWidth="1"/>
    <col min="15" max="15" width="10.28125" style="3" customWidth="1"/>
    <col min="16" max="16" width="9.140625" style="4" customWidth="1"/>
    <col min="17" max="17" width="15.421875" style="4" customWidth="1"/>
    <col min="18" max="23" width="9.140625" style="4" customWidth="1"/>
    <col min="24" max="16384" width="9.140625" style="5" customWidth="1"/>
  </cols>
  <sheetData>
    <row r="1" spans="2:14" ht="13.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5" ht="13.5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  <c r="O2" s="11"/>
    </row>
    <row r="3" spans="1:19" ht="15">
      <c r="A3" s="6"/>
      <c r="B3" s="166" t="s">
        <v>77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9"/>
      <c r="N3" s="13"/>
      <c r="O3" s="180" t="s">
        <v>78</v>
      </c>
      <c r="P3" s="180"/>
      <c r="Q3" s="180"/>
      <c r="R3" s="180"/>
      <c r="S3" s="181"/>
    </row>
    <row r="4" spans="1:19" ht="15">
      <c r="A4" s="6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 t="s">
        <v>101</v>
      </c>
      <c r="N4" s="13"/>
      <c r="O4" s="15" t="s">
        <v>79</v>
      </c>
      <c r="P4" s="16"/>
      <c r="Q4" s="16"/>
      <c r="R4" s="16"/>
      <c r="S4" s="17"/>
    </row>
    <row r="5" spans="1:19" ht="15">
      <c r="A5" s="6"/>
      <c r="B5" s="18" t="s">
        <v>85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9" t="s">
        <v>102</v>
      </c>
      <c r="N5" s="13"/>
      <c r="O5" s="15" t="s">
        <v>80</v>
      </c>
      <c r="P5" s="16"/>
      <c r="Q5" s="16"/>
      <c r="R5" s="16"/>
      <c r="S5" s="17"/>
    </row>
    <row r="6" spans="1:19" ht="12.75">
      <c r="A6" s="6"/>
      <c r="B6" s="20"/>
      <c r="C6" s="10"/>
      <c r="D6" s="10"/>
      <c r="E6" s="10"/>
      <c r="F6" s="10"/>
      <c r="G6" s="10"/>
      <c r="H6" s="21"/>
      <c r="I6" s="22"/>
      <c r="J6" s="10"/>
      <c r="K6" s="10"/>
      <c r="L6" s="10"/>
      <c r="M6" s="23"/>
      <c r="N6" s="10"/>
      <c r="O6" s="15" t="s">
        <v>111</v>
      </c>
      <c r="P6" s="16"/>
      <c r="Q6" s="16"/>
      <c r="R6" s="16"/>
      <c r="S6" s="17"/>
    </row>
    <row r="7" spans="1:19" ht="12.75">
      <c r="A7" s="6"/>
      <c r="B7" s="182" t="s">
        <v>83</v>
      </c>
      <c r="C7" s="183"/>
      <c r="D7" s="183"/>
      <c r="E7" s="183"/>
      <c r="F7" s="183"/>
      <c r="G7" s="184"/>
      <c r="H7" s="24"/>
      <c r="I7" s="185" t="s">
        <v>84</v>
      </c>
      <c r="J7" s="185"/>
      <c r="K7" s="185"/>
      <c r="L7" s="185"/>
      <c r="M7" s="186"/>
      <c r="N7" s="10"/>
      <c r="O7" s="15" t="s">
        <v>81</v>
      </c>
      <c r="P7" s="16"/>
      <c r="Q7" s="16"/>
      <c r="R7" s="16"/>
      <c r="S7" s="17"/>
    </row>
    <row r="8" spans="1:19" ht="12.75">
      <c r="A8" s="6"/>
      <c r="B8" s="25" t="s">
        <v>9</v>
      </c>
      <c r="C8" s="26"/>
      <c r="D8" s="26"/>
      <c r="E8" s="27"/>
      <c r="F8" s="28"/>
      <c r="G8" s="29">
        <v>500000</v>
      </c>
      <c r="H8" s="10"/>
      <c r="I8" s="22"/>
      <c r="J8" s="10"/>
      <c r="K8" s="10"/>
      <c r="L8" s="10"/>
      <c r="M8" s="23"/>
      <c r="N8" s="10"/>
      <c r="O8" s="15" t="s">
        <v>103</v>
      </c>
      <c r="P8" s="30" t="s">
        <v>104</v>
      </c>
      <c r="Q8" s="31"/>
      <c r="R8" s="16"/>
      <c r="S8" s="17"/>
    </row>
    <row r="9" spans="1:19" ht="13.5" thickBot="1">
      <c r="A9" s="6"/>
      <c r="B9" s="32" t="s">
        <v>10</v>
      </c>
      <c r="C9" s="33"/>
      <c r="D9" s="27"/>
      <c r="E9" s="27"/>
      <c r="F9" s="28"/>
      <c r="G9" s="34">
        <v>20</v>
      </c>
      <c r="H9" s="10"/>
      <c r="I9" s="22"/>
      <c r="J9" s="10"/>
      <c r="K9" s="10"/>
      <c r="L9" s="10"/>
      <c r="M9" s="23"/>
      <c r="N9" s="10"/>
      <c r="O9" s="35"/>
      <c r="P9" s="36"/>
      <c r="Q9" s="36"/>
      <c r="R9" s="36"/>
      <c r="S9" s="37"/>
    </row>
    <row r="10" spans="1:15" ht="12.75">
      <c r="A10" s="6"/>
      <c r="B10" s="20"/>
      <c r="C10" s="10"/>
      <c r="D10" s="10"/>
      <c r="E10" s="10"/>
      <c r="F10" s="10"/>
      <c r="G10" s="10"/>
      <c r="H10" s="10"/>
      <c r="I10" s="22"/>
      <c r="J10" s="10"/>
      <c r="K10" s="10"/>
      <c r="L10" s="10"/>
      <c r="M10" s="23"/>
      <c r="N10" s="10"/>
      <c r="O10" s="11"/>
    </row>
    <row r="11" spans="1:15" ht="12.75">
      <c r="A11" s="6"/>
      <c r="B11" s="20"/>
      <c r="C11" s="10"/>
      <c r="D11" s="10"/>
      <c r="E11" s="10"/>
      <c r="F11" s="10"/>
      <c r="G11" s="10"/>
      <c r="H11" s="10"/>
      <c r="I11" s="22"/>
      <c r="J11" s="10"/>
      <c r="K11" s="10"/>
      <c r="L11" s="10"/>
      <c r="M11" s="23"/>
      <c r="N11" s="10"/>
      <c r="O11" s="11"/>
    </row>
    <row r="12" spans="1:15" ht="12.75">
      <c r="A12" s="6"/>
      <c r="B12" s="182" t="s">
        <v>26</v>
      </c>
      <c r="C12" s="183"/>
      <c r="D12" s="183"/>
      <c r="E12" s="183"/>
      <c r="F12" s="183"/>
      <c r="G12" s="184"/>
      <c r="H12" s="10"/>
      <c r="I12" s="207" t="s">
        <v>27</v>
      </c>
      <c r="J12" s="183"/>
      <c r="K12" s="183"/>
      <c r="L12" s="183"/>
      <c r="M12" s="187"/>
      <c r="N12" s="38"/>
      <c r="O12" s="11"/>
    </row>
    <row r="13" spans="1:15" ht="12.75">
      <c r="A13" s="6"/>
      <c r="B13" s="39" t="s">
        <v>11</v>
      </c>
      <c r="C13" s="40"/>
      <c r="D13" s="40"/>
      <c r="E13" s="40"/>
      <c r="F13" s="41"/>
      <c r="G13" s="42">
        <v>0.045</v>
      </c>
      <c r="H13" s="10"/>
      <c r="I13" s="43" t="s">
        <v>14</v>
      </c>
      <c r="J13" s="40"/>
      <c r="K13" s="40"/>
      <c r="L13" s="40"/>
      <c r="M13" s="44">
        <v>0.05</v>
      </c>
      <c r="N13" s="45"/>
      <c r="O13" s="11"/>
    </row>
    <row r="14" spans="1:15" ht="12.75">
      <c r="A14" s="6"/>
      <c r="B14" s="46" t="s">
        <v>12</v>
      </c>
      <c r="C14" s="47"/>
      <c r="D14" s="47"/>
      <c r="E14" s="47"/>
      <c r="F14" s="48"/>
      <c r="G14" s="49">
        <f>PMT(G13/12,G9*12,G8,0)</f>
        <v>-3163.2468810998525</v>
      </c>
      <c r="H14" s="10"/>
      <c r="I14" s="50" t="s">
        <v>15</v>
      </c>
      <c r="J14" s="47"/>
      <c r="K14" s="47"/>
      <c r="L14" s="47"/>
      <c r="M14" s="51">
        <v>3</v>
      </c>
      <c r="N14" s="52"/>
      <c r="O14" s="11"/>
    </row>
    <row r="15" spans="1:15" ht="12.75">
      <c r="A15" s="6"/>
      <c r="B15" s="53" t="s">
        <v>13</v>
      </c>
      <c r="C15" s="54"/>
      <c r="D15" s="54"/>
      <c r="E15" s="54"/>
      <c r="F15" s="55"/>
      <c r="G15" s="56">
        <f>+G14*12</f>
        <v>-37958.96257319823</v>
      </c>
      <c r="H15" s="10"/>
      <c r="I15" s="50" t="s">
        <v>16</v>
      </c>
      <c r="J15" s="47"/>
      <c r="K15" s="47"/>
      <c r="L15" s="47"/>
      <c r="M15" s="57">
        <f>PMT(M13/12,G9*12,G8,0)</f>
        <v>-3299.7786960832796</v>
      </c>
      <c r="N15" s="58"/>
      <c r="O15" s="11"/>
    </row>
    <row r="16" spans="1:15" ht="12.75">
      <c r="A16" s="6"/>
      <c r="B16" s="20"/>
      <c r="C16" s="10"/>
      <c r="D16" s="10"/>
      <c r="E16" s="59"/>
      <c r="F16" s="59"/>
      <c r="G16" s="10"/>
      <c r="H16" s="10"/>
      <c r="I16" s="60" t="s">
        <v>17</v>
      </c>
      <c r="J16" s="54"/>
      <c r="K16" s="54"/>
      <c r="L16" s="54"/>
      <c r="M16" s="61">
        <f>+M15*12</f>
        <v>-39597.34435299935</v>
      </c>
      <c r="N16" s="59"/>
      <c r="O16" s="11"/>
    </row>
    <row r="17" spans="1:15" ht="12.75">
      <c r="A17" s="6"/>
      <c r="B17" s="18" t="s">
        <v>86</v>
      </c>
      <c r="C17" s="10"/>
      <c r="D17" s="10"/>
      <c r="E17" s="59"/>
      <c r="F17" s="59"/>
      <c r="G17" s="10"/>
      <c r="H17" s="10"/>
      <c r="I17" s="10"/>
      <c r="J17" s="10"/>
      <c r="K17" s="10"/>
      <c r="L17" s="10"/>
      <c r="M17" s="62"/>
      <c r="N17" s="59"/>
      <c r="O17" s="11"/>
    </row>
    <row r="18" spans="1:15" ht="12.75">
      <c r="A18" s="6"/>
      <c r="B18" s="63" t="s">
        <v>87</v>
      </c>
      <c r="C18" s="10"/>
      <c r="D18" s="10"/>
      <c r="E18" s="59"/>
      <c r="F18" s="59"/>
      <c r="G18" s="10"/>
      <c r="H18" s="10"/>
      <c r="I18" s="10"/>
      <c r="J18" s="10"/>
      <c r="K18" s="10"/>
      <c r="L18" s="10"/>
      <c r="M18" s="62"/>
      <c r="N18" s="59"/>
      <c r="O18" s="11"/>
    </row>
    <row r="19" spans="1:17" ht="12.75">
      <c r="A19" s="6"/>
      <c r="B19" s="63" t="s">
        <v>112</v>
      </c>
      <c r="C19" s="10"/>
      <c r="D19" s="10"/>
      <c r="E19" s="59"/>
      <c r="F19" s="59"/>
      <c r="G19" s="10"/>
      <c r="H19" s="10"/>
      <c r="I19" s="10"/>
      <c r="J19" s="10"/>
      <c r="K19" s="10"/>
      <c r="L19" s="10"/>
      <c r="M19" s="64" t="s">
        <v>89</v>
      </c>
      <c r="N19" s="59"/>
      <c r="O19" s="11"/>
      <c r="Q19" s="65" t="s">
        <v>82</v>
      </c>
    </row>
    <row r="20" spans="1:17" ht="12.75">
      <c r="A20" s="6"/>
      <c r="B20" s="63"/>
      <c r="C20" s="10"/>
      <c r="D20" s="10"/>
      <c r="E20" s="59"/>
      <c r="F20" s="59"/>
      <c r="G20" s="10"/>
      <c r="H20" s="10"/>
      <c r="I20" s="10"/>
      <c r="J20" s="10"/>
      <c r="K20" s="10"/>
      <c r="L20" s="10"/>
      <c r="M20" s="62"/>
      <c r="N20" s="59"/>
      <c r="O20" s="11"/>
      <c r="Q20" s="65" t="s">
        <v>116</v>
      </c>
    </row>
    <row r="21" spans="1:15" ht="12.75">
      <c r="A21" s="6"/>
      <c r="B21" s="18" t="s">
        <v>99</v>
      </c>
      <c r="C21" s="10"/>
      <c r="D21" s="10"/>
      <c r="E21" s="59"/>
      <c r="F21" s="59"/>
      <c r="G21" s="10"/>
      <c r="H21" s="10"/>
      <c r="I21" s="10"/>
      <c r="J21" s="10"/>
      <c r="K21" s="10"/>
      <c r="L21" s="10"/>
      <c r="M21" s="62"/>
      <c r="N21" s="59"/>
      <c r="O21" s="11"/>
    </row>
    <row r="22" spans="1:15" ht="12.75">
      <c r="A22" s="6"/>
      <c r="B22" s="63" t="s">
        <v>100</v>
      </c>
      <c r="C22" s="10"/>
      <c r="D22" s="10"/>
      <c r="E22" s="59"/>
      <c r="F22" s="59"/>
      <c r="G22" s="10"/>
      <c r="H22" s="10"/>
      <c r="I22" s="10"/>
      <c r="J22" s="10"/>
      <c r="K22" s="10"/>
      <c r="L22" s="10"/>
      <c r="M22" s="62"/>
      <c r="N22" s="59"/>
      <c r="O22" s="11"/>
    </row>
    <row r="23" spans="1:15" ht="12.75">
      <c r="A23" s="6"/>
      <c r="B23" s="66" t="s">
        <v>105</v>
      </c>
      <c r="C23" s="10"/>
      <c r="D23" s="10"/>
      <c r="E23" s="59"/>
      <c r="F23" s="59"/>
      <c r="G23" s="10"/>
      <c r="H23" s="10"/>
      <c r="I23" s="22"/>
      <c r="J23" s="10"/>
      <c r="K23" s="10"/>
      <c r="L23" s="59"/>
      <c r="M23" s="23"/>
      <c r="N23" s="10"/>
      <c r="O23" s="11"/>
    </row>
    <row r="24" spans="1:15" ht="12.75">
      <c r="A24" s="6"/>
      <c r="B24" s="193" t="s">
        <v>28</v>
      </c>
      <c r="C24" s="189"/>
      <c r="D24" s="189"/>
      <c r="E24" s="189"/>
      <c r="F24" s="189"/>
      <c r="G24" s="194"/>
      <c r="H24" s="10"/>
      <c r="I24" s="188" t="s">
        <v>29</v>
      </c>
      <c r="J24" s="189"/>
      <c r="K24" s="189"/>
      <c r="L24" s="189"/>
      <c r="M24" s="190"/>
      <c r="N24" s="38"/>
      <c r="O24" s="11"/>
    </row>
    <row r="25" spans="1:15" ht="12.75">
      <c r="A25" s="6"/>
      <c r="B25" s="191" t="s">
        <v>45</v>
      </c>
      <c r="C25" s="171"/>
      <c r="D25" s="171"/>
      <c r="E25" s="171"/>
      <c r="F25" s="171"/>
      <c r="G25" s="192"/>
      <c r="H25" s="10"/>
      <c r="I25" s="170" t="s">
        <v>45</v>
      </c>
      <c r="J25" s="171"/>
      <c r="K25" s="171"/>
      <c r="L25" s="171"/>
      <c r="M25" s="172"/>
      <c r="N25" s="67"/>
      <c r="O25" s="68"/>
    </row>
    <row r="26" spans="1:15" ht="12.75">
      <c r="A26" s="6"/>
      <c r="B26" s="69" t="s">
        <v>18</v>
      </c>
      <c r="C26" s="70"/>
      <c r="D26" s="70"/>
      <c r="E26" s="47"/>
      <c r="F26" s="48"/>
      <c r="G26" s="71">
        <f>VLOOKUP(+M14*12,pinakas,5)</f>
        <v>-115944.33299528575</v>
      </c>
      <c r="H26" s="10"/>
      <c r="I26" s="72" t="s">
        <v>22</v>
      </c>
      <c r="J26" s="47"/>
      <c r="K26" s="70"/>
      <c r="L26" s="70"/>
      <c r="M26" s="73">
        <f>VLOOKUP(+M14*12,pinakas,11)</f>
        <v>-118792.033058998</v>
      </c>
      <c r="N26" s="59"/>
      <c r="O26" s="11"/>
    </row>
    <row r="27" spans="1:15" ht="12.75">
      <c r="A27" s="6"/>
      <c r="B27" s="69" t="s">
        <v>19</v>
      </c>
      <c r="C27" s="70"/>
      <c r="D27" s="70"/>
      <c r="E27" s="47"/>
      <c r="F27" s="48"/>
      <c r="G27" s="49">
        <f>VLOOKUP(+M14*12,pinakas,6)</f>
        <v>451498.06886109366</v>
      </c>
      <c r="H27" s="10"/>
      <c r="I27" s="72" t="s">
        <v>23</v>
      </c>
      <c r="J27" s="47"/>
      <c r="K27" s="70"/>
      <c r="L27" s="70"/>
      <c r="M27" s="57">
        <f>VLOOKUP(+M14*12,pinakas,12)</f>
        <v>452858.6847155638</v>
      </c>
      <c r="N27" s="58"/>
      <c r="O27" s="11"/>
    </row>
    <row r="28" spans="1:15" ht="12.75">
      <c r="A28" s="6"/>
      <c r="B28" s="69" t="s">
        <v>20</v>
      </c>
      <c r="C28" s="74"/>
      <c r="D28" s="47"/>
      <c r="E28" s="47"/>
      <c r="F28" s="48"/>
      <c r="G28" s="71">
        <f>+G8-G27+G26</f>
        <v>-67442.40185637941</v>
      </c>
      <c r="H28" s="10"/>
      <c r="I28" s="72" t="s">
        <v>24</v>
      </c>
      <c r="J28" s="47"/>
      <c r="K28" s="74"/>
      <c r="L28" s="47"/>
      <c r="M28" s="73">
        <f>+G8-M27+M26</f>
        <v>-71650.71777456178</v>
      </c>
      <c r="N28" s="59"/>
      <c r="O28" s="11"/>
    </row>
    <row r="29" spans="1:15" ht="12.75">
      <c r="A29" s="6"/>
      <c r="B29" s="75" t="s">
        <v>21</v>
      </c>
      <c r="C29" s="76"/>
      <c r="D29" s="54"/>
      <c r="E29" s="54"/>
      <c r="F29" s="55"/>
      <c r="G29" s="77">
        <f>+G8-G27</f>
        <v>48501.93113890634</v>
      </c>
      <c r="H29" s="10"/>
      <c r="I29" s="78" t="s">
        <v>25</v>
      </c>
      <c r="J29" s="54"/>
      <c r="K29" s="76"/>
      <c r="L29" s="54"/>
      <c r="M29" s="79">
        <f>+G8-M27</f>
        <v>47141.31528443622</v>
      </c>
      <c r="N29" s="58"/>
      <c r="O29" s="11"/>
    </row>
    <row r="30" spans="1:15" ht="12.75">
      <c r="A30" s="6"/>
      <c r="B30" s="80"/>
      <c r="C30" s="81"/>
      <c r="D30" s="10"/>
      <c r="E30" s="10"/>
      <c r="F30" s="59"/>
      <c r="G30" s="58"/>
      <c r="H30" s="10"/>
      <c r="I30" s="22"/>
      <c r="J30" s="82"/>
      <c r="K30" s="81"/>
      <c r="L30" s="10"/>
      <c r="M30" s="83"/>
      <c r="N30" s="58"/>
      <c r="O30" s="11"/>
    </row>
    <row r="31" spans="1:15" ht="12.75">
      <c r="A31" s="6"/>
      <c r="B31" s="182" t="s">
        <v>40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7"/>
      <c r="N31" s="38"/>
      <c r="O31" s="11"/>
    </row>
    <row r="32" spans="1:15" ht="12.75">
      <c r="A32" s="6"/>
      <c r="B32" s="84" t="s">
        <v>30</v>
      </c>
      <c r="C32" s="85"/>
      <c r="D32" s="70"/>
      <c r="E32" s="70"/>
      <c r="F32" s="70"/>
      <c r="G32" s="70"/>
      <c r="H32" s="47"/>
      <c r="I32" s="86"/>
      <c r="J32" s="87"/>
      <c r="K32" s="74"/>
      <c r="L32" s="47"/>
      <c r="M32" s="88">
        <f>+M14</f>
        <v>3</v>
      </c>
      <c r="N32" s="89"/>
      <c r="O32" s="11"/>
    </row>
    <row r="33" spans="1:15" ht="12.75">
      <c r="A33" s="6"/>
      <c r="B33" s="90" t="s">
        <v>36</v>
      </c>
      <c r="C33" s="74"/>
      <c r="D33" s="47"/>
      <c r="E33" s="47"/>
      <c r="F33" s="48"/>
      <c r="G33" s="91"/>
      <c r="H33" s="47"/>
      <c r="I33" s="86"/>
      <c r="J33" s="87"/>
      <c r="K33" s="74"/>
      <c r="L33" s="47"/>
      <c r="M33" s="57"/>
      <c r="N33" s="58"/>
      <c r="O33" s="11"/>
    </row>
    <row r="34" spans="1:15" ht="12.75">
      <c r="A34" s="6"/>
      <c r="B34" s="69" t="s">
        <v>31</v>
      </c>
      <c r="C34" s="74"/>
      <c r="D34" s="47"/>
      <c r="E34" s="47"/>
      <c r="F34" s="48"/>
      <c r="G34" s="91"/>
      <c r="H34" s="47"/>
      <c r="I34" s="86"/>
      <c r="J34" s="87"/>
      <c r="K34" s="92">
        <f>+G29</f>
        <v>48501.93113890634</v>
      </c>
      <c r="L34" s="47" t="s">
        <v>32</v>
      </c>
      <c r="M34" s="57"/>
      <c r="N34" s="58"/>
      <c r="O34" s="11"/>
    </row>
    <row r="35" spans="1:15" ht="12.75">
      <c r="A35" s="6"/>
      <c r="B35" s="69" t="s">
        <v>37</v>
      </c>
      <c r="C35" s="74"/>
      <c r="D35" s="47"/>
      <c r="E35" s="47"/>
      <c r="F35" s="48"/>
      <c r="G35" s="92">
        <f>+M29</f>
        <v>47141.31528443622</v>
      </c>
      <c r="H35" s="47" t="s">
        <v>33</v>
      </c>
      <c r="I35" s="93" t="s">
        <v>34</v>
      </c>
      <c r="J35" s="87"/>
      <c r="K35" s="94"/>
      <c r="L35" s="47"/>
      <c r="M35" s="57"/>
      <c r="N35" s="58"/>
      <c r="O35" s="11"/>
    </row>
    <row r="36" spans="1:15" ht="12.75">
      <c r="A36" s="6"/>
      <c r="B36" s="69" t="s">
        <v>35</v>
      </c>
      <c r="C36" s="74"/>
      <c r="D36" s="47"/>
      <c r="E36" s="195" t="str">
        <f>IF(G29&gt;M29,"Κυμαινόμενο","Σταθερό")</f>
        <v>Κυμαινόμενο</v>
      </c>
      <c r="F36" s="195"/>
      <c r="G36" s="47" t="s">
        <v>38</v>
      </c>
      <c r="H36" s="47"/>
      <c r="I36" s="93"/>
      <c r="J36" s="87"/>
      <c r="K36" s="94"/>
      <c r="L36" s="47"/>
      <c r="M36" s="57"/>
      <c r="N36" s="58"/>
      <c r="O36" s="11"/>
    </row>
    <row r="37" spans="1:15" ht="15.75">
      <c r="A37" s="6"/>
      <c r="B37" s="196" t="s">
        <v>39</v>
      </c>
      <c r="C37" s="197"/>
      <c r="D37" s="96">
        <f>+(G29-M29)*SIGN(G29-M29)</f>
        <v>1360.6158544701175</v>
      </c>
      <c r="E37" s="97" t="str">
        <f>IF(E36="Κυμαινόμενο","(εξετάστε όμως εάν για αυτό το κέρδος αξίζει να έχετε το ρίσκο της μεταβολής του επιτοκίου για τόσα χρόνια)",".")</f>
        <v>(εξετάστε όμως εάν για αυτό το κέρδος αξίζει να έχετε το ρίσκο της μεταβολής του επιτοκίου για τόσα χρόνια)</v>
      </c>
      <c r="F37" s="55"/>
      <c r="G37" s="98"/>
      <c r="H37" s="54"/>
      <c r="I37" s="99"/>
      <c r="J37" s="95"/>
      <c r="K37" s="100"/>
      <c r="L37" s="54"/>
      <c r="M37" s="79"/>
      <c r="N37" s="58"/>
      <c r="O37" s="11"/>
    </row>
    <row r="38" spans="1:15" ht="12.75">
      <c r="A38" s="6"/>
      <c r="B38" s="80"/>
      <c r="C38" s="82"/>
      <c r="D38" s="101"/>
      <c r="E38" s="102"/>
      <c r="F38" s="59"/>
      <c r="G38" s="58"/>
      <c r="H38" s="10"/>
      <c r="I38" s="22"/>
      <c r="J38" s="82"/>
      <c r="K38" s="103"/>
      <c r="L38" s="10"/>
      <c r="M38" s="83"/>
      <c r="N38" s="58"/>
      <c r="O38" s="11"/>
    </row>
    <row r="39" spans="1:15" ht="12.75">
      <c r="A39" s="6"/>
      <c r="B39" s="182" t="s">
        <v>41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7"/>
      <c r="N39" s="38"/>
      <c r="O39" s="11"/>
    </row>
    <row r="40" spans="1:15" ht="12.75">
      <c r="A40" s="6"/>
      <c r="B40" s="84" t="s">
        <v>113</v>
      </c>
      <c r="C40" s="87"/>
      <c r="D40" s="87"/>
      <c r="E40" s="104"/>
      <c r="F40" s="48"/>
      <c r="G40" s="91"/>
      <c r="H40" s="47"/>
      <c r="I40" s="86"/>
      <c r="J40" s="87"/>
      <c r="K40" s="94"/>
      <c r="L40" s="47"/>
      <c r="M40" s="57"/>
      <c r="N40" s="58"/>
      <c r="O40" s="11"/>
    </row>
    <row r="41" spans="1:15" ht="12.75">
      <c r="A41" s="6"/>
      <c r="B41" s="84" t="s">
        <v>42</v>
      </c>
      <c r="C41" s="87"/>
      <c r="D41" s="87"/>
      <c r="E41" s="104"/>
      <c r="F41" s="48"/>
      <c r="G41" s="91"/>
      <c r="H41" s="47"/>
      <c r="I41" s="86"/>
      <c r="J41" s="87"/>
      <c r="K41" s="94"/>
      <c r="L41" s="47"/>
      <c r="M41" s="57"/>
      <c r="N41" s="58"/>
      <c r="O41" s="11"/>
    </row>
    <row r="42" spans="1:15" ht="12.75">
      <c r="A42" s="6"/>
      <c r="B42" s="84" t="s">
        <v>44</v>
      </c>
      <c r="C42" s="87"/>
      <c r="D42" s="87"/>
      <c r="E42" s="104"/>
      <c r="F42" s="48"/>
      <c r="G42" s="91"/>
      <c r="H42" s="47"/>
      <c r="I42" s="86"/>
      <c r="J42" s="87"/>
      <c r="K42" s="94"/>
      <c r="L42" s="47"/>
      <c r="M42" s="57"/>
      <c r="N42" s="58"/>
      <c r="O42" s="11"/>
    </row>
    <row r="43" spans="1:15" ht="12.75">
      <c r="A43" s="6"/>
      <c r="B43" s="84" t="s">
        <v>114</v>
      </c>
      <c r="C43" s="87"/>
      <c r="D43" s="87"/>
      <c r="E43" s="104"/>
      <c r="F43" s="48"/>
      <c r="G43" s="91"/>
      <c r="H43" s="47"/>
      <c r="I43" s="86"/>
      <c r="J43" s="87"/>
      <c r="K43" s="94"/>
      <c r="L43" s="47"/>
      <c r="M43" s="57"/>
      <c r="N43" s="58"/>
      <c r="O43" s="11"/>
    </row>
    <row r="44" spans="1:15" ht="12.75">
      <c r="A44" s="6"/>
      <c r="B44" s="105" t="s">
        <v>43</v>
      </c>
      <c r="C44" s="95"/>
      <c r="D44" s="95"/>
      <c r="E44" s="97"/>
      <c r="F44" s="55"/>
      <c r="G44" s="98"/>
      <c r="H44" s="54"/>
      <c r="I44" s="99"/>
      <c r="J44" s="95"/>
      <c r="K44" s="100"/>
      <c r="L44" s="54"/>
      <c r="M44" s="79"/>
      <c r="N44" s="58"/>
      <c r="O44" s="11"/>
    </row>
    <row r="45" spans="1:15" ht="12.75">
      <c r="A45" s="6"/>
      <c r="B45" s="80"/>
      <c r="C45" s="82"/>
      <c r="D45" s="82"/>
      <c r="E45" s="102"/>
      <c r="F45" s="59"/>
      <c r="G45" s="58"/>
      <c r="H45" s="10"/>
      <c r="I45" s="22"/>
      <c r="J45" s="82"/>
      <c r="K45" s="103"/>
      <c r="L45" s="10"/>
      <c r="M45" s="83"/>
      <c r="N45" s="58"/>
      <c r="O45" s="11"/>
    </row>
    <row r="46" spans="1:15" ht="12.75">
      <c r="A46" s="6"/>
      <c r="B46" s="193" t="s">
        <v>47</v>
      </c>
      <c r="C46" s="189"/>
      <c r="D46" s="189"/>
      <c r="E46" s="189"/>
      <c r="F46" s="189"/>
      <c r="G46" s="194"/>
      <c r="H46" s="10"/>
      <c r="I46" s="188" t="s">
        <v>46</v>
      </c>
      <c r="J46" s="189"/>
      <c r="K46" s="189"/>
      <c r="L46" s="189"/>
      <c r="M46" s="190"/>
      <c r="N46" s="38"/>
      <c r="O46" s="11"/>
    </row>
    <row r="47" spans="1:15" ht="12.75">
      <c r="A47" s="6"/>
      <c r="B47" s="191" t="s">
        <v>53</v>
      </c>
      <c r="C47" s="171"/>
      <c r="D47" s="171"/>
      <c r="E47" s="171"/>
      <c r="F47" s="171"/>
      <c r="G47" s="192"/>
      <c r="H47" s="10"/>
      <c r="I47" s="170" t="s">
        <v>54</v>
      </c>
      <c r="J47" s="171"/>
      <c r="K47" s="171"/>
      <c r="L47" s="171"/>
      <c r="M47" s="172"/>
      <c r="N47" s="67"/>
      <c r="O47" s="11"/>
    </row>
    <row r="48" spans="1:15" ht="12.75">
      <c r="A48" s="6"/>
      <c r="B48" s="69" t="s">
        <v>48</v>
      </c>
      <c r="C48" s="87"/>
      <c r="D48" s="87"/>
      <c r="E48" s="104"/>
      <c r="F48" s="48"/>
      <c r="G48" s="49">
        <f>+G8</f>
        <v>500000</v>
      </c>
      <c r="H48" s="10"/>
      <c r="I48" s="72" t="s">
        <v>66</v>
      </c>
      <c r="J48" s="87"/>
      <c r="K48" s="94"/>
      <c r="L48" s="47"/>
      <c r="M48" s="57">
        <f>+G8</f>
        <v>500000</v>
      </c>
      <c r="N48" s="58"/>
      <c r="O48" s="11"/>
    </row>
    <row r="49" spans="1:15" ht="12.75">
      <c r="A49" s="6"/>
      <c r="B49" s="69" t="s">
        <v>49</v>
      </c>
      <c r="C49" s="87"/>
      <c r="D49" s="87"/>
      <c r="E49" s="106">
        <f>+M14</f>
        <v>3</v>
      </c>
      <c r="F49" s="107" t="s">
        <v>50</v>
      </c>
      <c r="G49" s="49">
        <f>+G27</f>
        <v>451498.06886109366</v>
      </c>
      <c r="H49" s="10"/>
      <c r="I49" s="72" t="s">
        <v>67</v>
      </c>
      <c r="J49" s="87"/>
      <c r="K49" s="87"/>
      <c r="L49" s="47"/>
      <c r="M49" s="57">
        <f>+M27</f>
        <v>452858.6847155638</v>
      </c>
      <c r="N49" s="58"/>
      <c r="O49" s="11"/>
    </row>
    <row r="50" spans="1:15" ht="12.75">
      <c r="A50" s="6"/>
      <c r="B50" s="69" t="s">
        <v>51</v>
      </c>
      <c r="C50" s="87"/>
      <c r="D50" s="87"/>
      <c r="E50" s="104"/>
      <c r="F50" s="48"/>
      <c r="G50" s="49">
        <f>+G9-M14</f>
        <v>17</v>
      </c>
      <c r="H50" s="10"/>
      <c r="I50" s="108" t="s">
        <v>68</v>
      </c>
      <c r="J50" s="87"/>
      <c r="K50" s="94"/>
      <c r="L50" s="106"/>
      <c r="M50" s="57">
        <f>+G50</f>
        <v>17</v>
      </c>
      <c r="N50" s="58"/>
      <c r="O50" s="11"/>
    </row>
    <row r="51" spans="1:15" ht="12.75">
      <c r="A51" s="6"/>
      <c r="B51" s="69" t="s">
        <v>52</v>
      </c>
      <c r="C51" s="87"/>
      <c r="D51" s="87"/>
      <c r="E51" s="104"/>
      <c r="F51" s="48"/>
      <c r="G51" s="109">
        <v>0.05</v>
      </c>
      <c r="H51" s="21"/>
      <c r="I51" s="72" t="s">
        <v>69</v>
      </c>
      <c r="J51" s="87"/>
      <c r="K51" s="94"/>
      <c r="L51" s="106"/>
      <c r="M51" s="110">
        <f>+G51</f>
        <v>0.05</v>
      </c>
      <c r="N51" s="111"/>
      <c r="O51" s="11"/>
    </row>
    <row r="52" spans="1:15" ht="12.75">
      <c r="A52" s="6"/>
      <c r="B52" s="69" t="s">
        <v>65</v>
      </c>
      <c r="C52" s="87"/>
      <c r="D52" s="87"/>
      <c r="E52" s="104"/>
      <c r="F52" s="48"/>
      <c r="G52" s="49">
        <f>PMT(G51/12,G50*12,G49,0)*-1</f>
        <v>3289.8644968823673</v>
      </c>
      <c r="H52" s="10"/>
      <c r="I52" s="108" t="s">
        <v>70</v>
      </c>
      <c r="J52" s="87"/>
      <c r="K52" s="94"/>
      <c r="L52" s="106"/>
      <c r="M52" s="57">
        <f>PMT(M51/12,M50*12,M49,0)*-1</f>
        <v>3299.778696083281</v>
      </c>
      <c r="N52" s="58"/>
      <c r="O52" s="11"/>
    </row>
    <row r="53" spans="1:15" ht="12.75">
      <c r="A53" s="6"/>
      <c r="B53" s="69" t="s">
        <v>55</v>
      </c>
      <c r="C53" s="87"/>
      <c r="D53" s="87"/>
      <c r="E53" s="104"/>
      <c r="F53" s="48"/>
      <c r="G53" s="49">
        <f>+G52*G50*12</f>
        <v>671132.3573640028</v>
      </c>
      <c r="H53" s="10"/>
      <c r="I53" s="108" t="s">
        <v>71</v>
      </c>
      <c r="J53" s="87"/>
      <c r="K53" s="94"/>
      <c r="L53" s="106"/>
      <c r="M53" s="57">
        <f>+M52*M50*12</f>
        <v>673154.8540009893</v>
      </c>
      <c r="N53" s="58"/>
      <c r="O53" s="11"/>
    </row>
    <row r="54" spans="1:15" ht="12.75">
      <c r="A54" s="6"/>
      <c r="B54" s="69" t="s">
        <v>56</v>
      </c>
      <c r="C54" s="87"/>
      <c r="D54" s="94">
        <f>+G49</f>
        <v>451498.06886109366</v>
      </c>
      <c r="E54" s="112" t="s">
        <v>57</v>
      </c>
      <c r="F54" s="48"/>
      <c r="G54" s="49">
        <f>+G53-G49</f>
        <v>219634.28850290918</v>
      </c>
      <c r="H54" s="10"/>
      <c r="I54" s="108" t="s">
        <v>72</v>
      </c>
      <c r="J54" s="87"/>
      <c r="K54" s="94">
        <f>+M49</f>
        <v>452858.6847155638</v>
      </c>
      <c r="L54" s="113" t="s">
        <v>58</v>
      </c>
      <c r="M54" s="57">
        <f>+M53-M49</f>
        <v>220296.16928542557</v>
      </c>
      <c r="N54" s="58"/>
      <c r="O54" s="11"/>
    </row>
    <row r="55" spans="1:15" ht="12.75">
      <c r="A55" s="6"/>
      <c r="B55" s="173" t="s">
        <v>59</v>
      </c>
      <c r="C55" s="174"/>
      <c r="D55" s="174"/>
      <c r="E55" s="174"/>
      <c r="F55" s="174"/>
      <c r="G55" s="175"/>
      <c r="H55" s="10"/>
      <c r="I55" s="176" t="s">
        <v>60</v>
      </c>
      <c r="J55" s="174"/>
      <c r="K55" s="174"/>
      <c r="L55" s="174"/>
      <c r="M55" s="177"/>
      <c r="N55" s="114"/>
      <c r="O55" s="68"/>
    </row>
    <row r="56" spans="1:15" ht="12.75">
      <c r="A56" s="6"/>
      <c r="B56" s="69" t="s">
        <v>63</v>
      </c>
      <c r="C56" s="87"/>
      <c r="D56" s="94"/>
      <c r="E56" s="112"/>
      <c r="F56" s="48"/>
      <c r="G56" s="49">
        <f>+G53-G26</f>
        <v>787076.6903592886</v>
      </c>
      <c r="H56" s="10"/>
      <c r="I56" s="108" t="s">
        <v>73</v>
      </c>
      <c r="J56" s="87"/>
      <c r="K56" s="94"/>
      <c r="L56" s="113"/>
      <c r="M56" s="57">
        <f>+M53-M26</f>
        <v>791946.8870599873</v>
      </c>
      <c r="N56" s="58"/>
      <c r="O56" s="11"/>
    </row>
    <row r="57" spans="1:15" ht="12.75">
      <c r="A57" s="6"/>
      <c r="B57" s="69" t="s">
        <v>62</v>
      </c>
      <c r="C57" s="87"/>
      <c r="D57" s="94"/>
      <c r="E57" s="112"/>
      <c r="F57" s="48"/>
      <c r="G57" s="49">
        <f>+G54-G28</f>
        <v>287076.6903592886</v>
      </c>
      <c r="H57" s="10"/>
      <c r="I57" s="108" t="s">
        <v>74</v>
      </c>
      <c r="J57" s="87"/>
      <c r="K57" s="94"/>
      <c r="L57" s="113"/>
      <c r="M57" s="57">
        <f>+M54-M28</f>
        <v>291946.88705998735</v>
      </c>
      <c r="N57" s="58"/>
      <c r="O57" s="11"/>
    </row>
    <row r="58" spans="1:15" ht="12.75">
      <c r="A58" s="6"/>
      <c r="B58" s="69" t="s">
        <v>61</v>
      </c>
      <c r="C58" s="87"/>
      <c r="D58" s="87"/>
      <c r="E58" s="104"/>
      <c r="F58" s="48"/>
      <c r="G58" s="49">
        <f>+G56/(G9*12)</f>
        <v>3279.4862098303693</v>
      </c>
      <c r="H58" s="10"/>
      <c r="I58" s="72" t="s">
        <v>75</v>
      </c>
      <c r="J58" s="87"/>
      <c r="K58" s="94"/>
      <c r="L58" s="47"/>
      <c r="M58" s="57">
        <f>+M56/(G9*12)</f>
        <v>3299.7786960832805</v>
      </c>
      <c r="N58" s="58"/>
      <c r="O58" s="11"/>
    </row>
    <row r="59" spans="1:15" ht="12.75">
      <c r="A59" s="6"/>
      <c r="B59" s="75" t="s">
        <v>64</v>
      </c>
      <c r="C59" s="95"/>
      <c r="D59" s="95"/>
      <c r="E59" s="97"/>
      <c r="F59" s="55"/>
      <c r="G59" s="77">
        <f>+G58*12</f>
        <v>39353.83451796443</v>
      </c>
      <c r="H59" s="10"/>
      <c r="I59" s="78" t="s">
        <v>76</v>
      </c>
      <c r="J59" s="95"/>
      <c r="K59" s="100"/>
      <c r="L59" s="54"/>
      <c r="M59" s="79">
        <f>+M58*12</f>
        <v>39597.34435299937</v>
      </c>
      <c r="N59" s="58"/>
      <c r="O59" s="11"/>
    </row>
    <row r="60" spans="1:15" ht="12.75">
      <c r="A60" s="6"/>
      <c r="B60" s="80"/>
      <c r="C60" s="82"/>
      <c r="D60" s="82"/>
      <c r="E60" s="102"/>
      <c r="F60" s="59"/>
      <c r="G60" s="58"/>
      <c r="H60" s="10"/>
      <c r="I60" s="82"/>
      <c r="J60" s="82"/>
      <c r="K60" s="103"/>
      <c r="L60" s="10"/>
      <c r="M60" s="83"/>
      <c r="N60" s="58"/>
      <c r="O60" s="11"/>
    </row>
    <row r="61" spans="1:15" ht="12.75">
      <c r="A61" s="6"/>
      <c r="B61" s="166" t="s">
        <v>88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8"/>
      <c r="N61" s="58"/>
      <c r="O61" s="11"/>
    </row>
    <row r="62" spans="1:15" ht="12.75">
      <c r="A62" s="6"/>
      <c r="B62" s="115" t="s">
        <v>91</v>
      </c>
      <c r="C62" s="82"/>
      <c r="D62" s="82"/>
      <c r="E62" s="102"/>
      <c r="F62" s="59"/>
      <c r="G62" s="58"/>
      <c r="H62" s="10"/>
      <c r="I62" s="82"/>
      <c r="J62" s="82"/>
      <c r="K62" s="103"/>
      <c r="L62" s="10"/>
      <c r="M62" s="83"/>
      <c r="N62" s="58"/>
      <c r="O62" s="11"/>
    </row>
    <row r="63" spans="1:15" ht="12.75">
      <c r="A63" s="6"/>
      <c r="B63" s="115" t="s">
        <v>92</v>
      </c>
      <c r="C63" s="82"/>
      <c r="D63" s="82"/>
      <c r="E63" s="102"/>
      <c r="F63" s="59"/>
      <c r="G63" s="58"/>
      <c r="H63" s="10"/>
      <c r="I63" s="82"/>
      <c r="J63" s="82"/>
      <c r="K63" s="103"/>
      <c r="L63" s="10"/>
      <c r="M63" s="83"/>
      <c r="N63" s="58"/>
      <c r="O63" s="11"/>
    </row>
    <row r="64" spans="1:15" ht="12.75">
      <c r="A64" s="6"/>
      <c r="B64" s="116" t="s">
        <v>90</v>
      </c>
      <c r="C64" s="82"/>
      <c r="D64" s="82"/>
      <c r="E64" s="102"/>
      <c r="F64" s="59"/>
      <c r="G64" s="58"/>
      <c r="H64" s="10"/>
      <c r="I64" s="82"/>
      <c r="J64" s="82"/>
      <c r="K64" s="103"/>
      <c r="L64" s="10"/>
      <c r="M64" s="83"/>
      <c r="N64" s="58"/>
      <c r="O64" s="11"/>
    </row>
    <row r="65" spans="1:15" ht="12.75">
      <c r="A65" s="6"/>
      <c r="B65" s="115" t="s">
        <v>93</v>
      </c>
      <c r="C65" s="82"/>
      <c r="D65" s="82"/>
      <c r="E65" s="102"/>
      <c r="F65" s="59"/>
      <c r="G65" s="58"/>
      <c r="H65" s="10"/>
      <c r="I65" s="82"/>
      <c r="J65" s="82"/>
      <c r="K65" s="103"/>
      <c r="L65" s="10"/>
      <c r="M65" s="83"/>
      <c r="N65" s="58"/>
      <c r="O65" s="11"/>
    </row>
    <row r="66" spans="1:15" ht="12.75">
      <c r="A66" s="6"/>
      <c r="B66" s="115" t="s">
        <v>94</v>
      </c>
      <c r="C66" s="82"/>
      <c r="D66" s="82"/>
      <c r="E66" s="102"/>
      <c r="F66" s="59"/>
      <c r="G66" s="58"/>
      <c r="H66" s="10"/>
      <c r="I66" s="82"/>
      <c r="J66" s="82"/>
      <c r="K66" s="103"/>
      <c r="L66" s="10"/>
      <c r="M66" s="83"/>
      <c r="N66" s="58"/>
      <c r="O66" s="11"/>
    </row>
    <row r="67" spans="1:15" ht="12.75">
      <c r="A67" s="6"/>
      <c r="B67" s="115" t="s">
        <v>95</v>
      </c>
      <c r="C67" s="82"/>
      <c r="D67" s="82"/>
      <c r="E67" s="102"/>
      <c r="F67" s="59"/>
      <c r="G67" s="58"/>
      <c r="H67" s="10"/>
      <c r="I67" s="82"/>
      <c r="J67" s="82"/>
      <c r="K67" s="103"/>
      <c r="L67" s="10"/>
      <c r="M67" s="83"/>
      <c r="N67" s="58"/>
      <c r="O67" s="11"/>
    </row>
    <row r="68" spans="1:15" ht="12.75">
      <c r="A68" s="6"/>
      <c r="B68" s="115" t="s">
        <v>96</v>
      </c>
      <c r="C68" s="82"/>
      <c r="D68" s="82"/>
      <c r="E68" s="102"/>
      <c r="F68" s="59"/>
      <c r="G68" s="58"/>
      <c r="H68" s="10"/>
      <c r="I68" s="82"/>
      <c r="J68" s="82"/>
      <c r="K68" s="103"/>
      <c r="L68" s="10"/>
      <c r="M68" s="83"/>
      <c r="N68" s="58"/>
      <c r="O68" s="11"/>
    </row>
    <row r="69" spans="1:15" ht="12.75">
      <c r="A69" s="6"/>
      <c r="B69" s="115" t="s">
        <v>97</v>
      </c>
      <c r="C69" s="82"/>
      <c r="D69" s="169" t="s">
        <v>98</v>
      </c>
      <c r="E69" s="169"/>
      <c r="F69" s="59"/>
      <c r="G69" s="58"/>
      <c r="H69" s="10"/>
      <c r="I69" s="82"/>
      <c r="J69" s="82"/>
      <c r="K69" s="103"/>
      <c r="L69" s="10"/>
      <c r="M69" s="83"/>
      <c r="N69" s="58"/>
      <c r="O69" s="11"/>
    </row>
    <row r="70" spans="1:15" ht="13.5" thickBot="1">
      <c r="A70" s="6"/>
      <c r="B70" s="117" t="s">
        <v>115</v>
      </c>
      <c r="C70" s="118"/>
      <c r="D70" s="119"/>
      <c r="E70" s="120"/>
      <c r="F70" s="120"/>
      <c r="G70" s="118"/>
      <c r="H70" s="118"/>
      <c r="I70" s="121"/>
      <c r="J70" s="119"/>
      <c r="K70" s="122"/>
      <c r="L70" s="118"/>
      <c r="M70" s="123"/>
      <c r="N70" s="59"/>
      <c r="O70" s="11"/>
    </row>
    <row r="71" spans="1:16" ht="12.75">
      <c r="A71" s="6"/>
      <c r="B71" s="208" t="s">
        <v>8</v>
      </c>
      <c r="C71" s="209"/>
      <c r="D71" s="209"/>
      <c r="E71" s="209"/>
      <c r="F71" s="209"/>
      <c r="G71" s="210"/>
      <c r="H71" s="124"/>
      <c r="I71" s="211" t="s">
        <v>6</v>
      </c>
      <c r="J71" s="212"/>
      <c r="K71" s="212"/>
      <c r="L71" s="212"/>
      <c r="M71" s="213"/>
      <c r="N71" s="125"/>
      <c r="O71" s="126"/>
      <c r="P71" s="127"/>
    </row>
    <row r="72" spans="1:14" ht="12.75">
      <c r="A72" s="6"/>
      <c r="B72" s="128">
        <v>1</v>
      </c>
      <c r="C72" s="129">
        <v>2</v>
      </c>
      <c r="D72" s="129">
        <v>3</v>
      </c>
      <c r="E72" s="130">
        <v>4</v>
      </c>
      <c r="F72" s="130">
        <v>5</v>
      </c>
      <c r="G72" s="129">
        <v>6</v>
      </c>
      <c r="H72" s="131"/>
      <c r="I72" s="129">
        <v>7</v>
      </c>
      <c r="J72" s="129">
        <v>8</v>
      </c>
      <c r="K72" s="130">
        <v>9</v>
      </c>
      <c r="L72" s="129">
        <v>10</v>
      </c>
      <c r="M72" s="132">
        <v>11</v>
      </c>
      <c r="N72" s="133"/>
    </row>
    <row r="73" spans="2:14" ht="55.5" thickBot="1">
      <c r="B73" s="134" t="s">
        <v>7</v>
      </c>
      <c r="C73" s="135" t="s">
        <v>0</v>
      </c>
      <c r="D73" s="135" t="s">
        <v>5</v>
      </c>
      <c r="E73" s="135" t="s">
        <v>1</v>
      </c>
      <c r="F73" s="136" t="s">
        <v>3</v>
      </c>
      <c r="G73" s="135" t="s">
        <v>2</v>
      </c>
      <c r="H73" s="124"/>
      <c r="I73" s="137" t="s">
        <v>7</v>
      </c>
      <c r="J73" s="135" t="s">
        <v>4</v>
      </c>
      <c r="K73" s="135" t="s">
        <v>1</v>
      </c>
      <c r="L73" s="135" t="s">
        <v>3</v>
      </c>
      <c r="M73" s="138" t="s">
        <v>2</v>
      </c>
      <c r="N73" s="139"/>
    </row>
    <row r="74" spans="2:17" ht="12.75">
      <c r="B74" s="140"/>
      <c r="C74" s="141"/>
      <c r="D74" s="141"/>
      <c r="E74" s="141"/>
      <c r="F74" s="142"/>
      <c r="G74" s="143">
        <f>+G8</f>
        <v>500000</v>
      </c>
      <c r="H74" s="124"/>
      <c r="I74" s="144"/>
      <c r="J74" s="141"/>
      <c r="K74" s="141"/>
      <c r="L74" s="141"/>
      <c r="M74" s="145">
        <f>+G8</f>
        <v>500000</v>
      </c>
      <c r="N74" s="146"/>
      <c r="O74" s="198" t="s">
        <v>106</v>
      </c>
      <c r="P74" s="199"/>
      <c r="Q74" s="200"/>
    </row>
    <row r="75" spans="2:17" ht="12.75">
      <c r="B75" s="147">
        <v>1</v>
      </c>
      <c r="C75" s="148">
        <f>IF(D75=0,IF(B75&lt;=$G$9*12,$G$13,""),D75)</f>
        <v>0.045</v>
      </c>
      <c r="D75" s="149"/>
      <c r="E75" s="150">
        <f aca="true" t="shared" si="0" ref="E75:E138">IF(C75="","",PMT(C75/12,$G$9*12-B74,G74))</f>
        <v>-3163.2468810998525</v>
      </c>
      <c r="F75" s="151">
        <f>+E75</f>
        <v>-3163.2468810998525</v>
      </c>
      <c r="G75" s="152">
        <f aca="true" t="shared" si="1" ref="G75:G138">IF(E75="","",G74+PPMT(C75/12,B75-B74,$G$9*12-B74,G74,0))</f>
        <v>498711.7531189002</v>
      </c>
      <c r="H75" s="124"/>
      <c r="I75" s="153">
        <v>1</v>
      </c>
      <c r="J75" s="148">
        <f aca="true" t="shared" si="2" ref="J75:J138">IF(B75&lt;=$M$14*12,$M$13,"")</f>
        <v>0.05</v>
      </c>
      <c r="K75" s="150">
        <f>PMT(J75/12,$G$9*12,$G$8)</f>
        <v>-3299.7786960832796</v>
      </c>
      <c r="L75" s="151">
        <f>+K75</f>
        <v>-3299.7786960832796</v>
      </c>
      <c r="M75" s="154">
        <f>+$G$8+PPMT(J75/12,B75,$G$9*12,$G$8,0)</f>
        <v>498783.55463725</v>
      </c>
      <c r="N75" s="155"/>
      <c r="O75" s="201" t="s">
        <v>107</v>
      </c>
      <c r="P75" s="202"/>
      <c r="Q75" s="203"/>
    </row>
    <row r="76" spans="2:17" ht="12.75">
      <c r="B76" s="147">
        <v>2</v>
      </c>
      <c r="C76" s="148">
        <f aca="true" t="shared" si="3" ref="C76:C139">IF(D76=0,IF(B76&lt;=$G$9*12,C75,""),IF(B76&lt;=$G$9*12,D76,""))</f>
        <v>0.045</v>
      </c>
      <c r="D76" s="149"/>
      <c r="E76" s="150">
        <f t="shared" si="0"/>
        <v>-3163.2468810998525</v>
      </c>
      <c r="F76" s="151">
        <f>+IF(E76="","",E76+F75)</f>
        <v>-6326.493762199705</v>
      </c>
      <c r="G76" s="152">
        <f t="shared" si="1"/>
        <v>497418.6753119962</v>
      </c>
      <c r="H76" s="124"/>
      <c r="I76" s="153">
        <v>2</v>
      </c>
      <c r="J76" s="148">
        <f t="shared" si="2"/>
        <v>0.05</v>
      </c>
      <c r="K76" s="150">
        <f>PMT(J76/12,$G$9*12,$G$8)</f>
        <v>-3299.7786960832796</v>
      </c>
      <c r="L76" s="151">
        <f>+K76+L75</f>
        <v>-6599.557392166559</v>
      </c>
      <c r="M76" s="154">
        <f>+M75+PPMT(J76/12,B76,$G$9*12,$G$8,0)</f>
        <v>497562.0407521553</v>
      </c>
      <c r="N76" s="155"/>
      <c r="O76" s="156" t="s">
        <v>108</v>
      </c>
      <c r="P76" s="157"/>
      <c r="Q76" s="158" t="str">
        <f>+E36</f>
        <v>Κυμαινόμενο</v>
      </c>
    </row>
    <row r="77" spans="2:17" ht="12.75">
      <c r="B77" s="147">
        <v>3</v>
      </c>
      <c r="C77" s="148">
        <f t="shared" si="3"/>
        <v>0.045</v>
      </c>
      <c r="D77" s="149"/>
      <c r="E77" s="150">
        <f t="shared" si="0"/>
        <v>-3163.246881099852</v>
      </c>
      <c r="F77" s="151">
        <f aca="true" t="shared" si="4" ref="F77:F140">+IF(E77="","",E77+F76)</f>
        <v>-9489.740643299558</v>
      </c>
      <c r="G77" s="152">
        <f t="shared" si="1"/>
        <v>496120.74846331635</v>
      </c>
      <c r="H77" s="124"/>
      <c r="I77" s="153">
        <v>3</v>
      </c>
      <c r="J77" s="148">
        <f t="shared" si="2"/>
        <v>0.05</v>
      </c>
      <c r="K77" s="150">
        <f>PMT(J77/12,$G$9*12,$G$8)</f>
        <v>-3299.7786960832796</v>
      </c>
      <c r="L77" s="151">
        <f>+K77+L76</f>
        <v>-9899.336088249838</v>
      </c>
      <c r="M77" s="154">
        <f>+M76+PPMT(J77/12,B77,$G$9*12,$G$8,0)</f>
        <v>496335.43722587265</v>
      </c>
      <c r="N77" s="155"/>
      <c r="O77" s="156" t="s">
        <v>109</v>
      </c>
      <c r="P77" s="157"/>
      <c r="Q77" s="159">
        <f>+D37</f>
        <v>1360.6158544701175</v>
      </c>
    </row>
    <row r="78" spans="2:17" ht="12.75">
      <c r="B78" s="147">
        <v>4</v>
      </c>
      <c r="C78" s="148">
        <f t="shared" si="3"/>
        <v>0.045</v>
      </c>
      <c r="D78" s="149"/>
      <c r="E78" s="150">
        <f t="shared" si="0"/>
        <v>-3163.246881099852</v>
      </c>
      <c r="F78" s="151">
        <f t="shared" si="4"/>
        <v>-12652.98752439941</v>
      </c>
      <c r="G78" s="152">
        <f t="shared" si="1"/>
        <v>494817.9543889539</v>
      </c>
      <c r="H78" s="124"/>
      <c r="I78" s="153">
        <v>4</v>
      </c>
      <c r="J78" s="148">
        <f t="shared" si="2"/>
        <v>0.05</v>
      </c>
      <c r="K78" s="150">
        <f>PMT(J78/12,$G$9*12,$G$8)</f>
        <v>-3299.7786960832796</v>
      </c>
      <c r="L78" s="151">
        <f>+K78+L77</f>
        <v>-13199.114784333118</v>
      </c>
      <c r="M78" s="154">
        <f>+M77+PPMT(J78/12,B78,$G$9*12,$G$8,0)</f>
        <v>495103.7228515638</v>
      </c>
      <c r="N78" s="155"/>
      <c r="O78" s="204" t="s">
        <v>110</v>
      </c>
      <c r="P78" s="205"/>
      <c r="Q78" s="206"/>
    </row>
    <row r="79" spans="2:14" ht="12.75">
      <c r="B79" s="147">
        <v>5</v>
      </c>
      <c r="C79" s="148">
        <f t="shared" si="3"/>
        <v>0.045</v>
      </c>
      <c r="D79" s="149"/>
      <c r="E79" s="150">
        <f t="shared" si="0"/>
        <v>-3163.2468810998516</v>
      </c>
      <c r="F79" s="151">
        <f t="shared" si="4"/>
        <v>-15816.23440549926</v>
      </c>
      <c r="G79" s="152">
        <f t="shared" si="1"/>
        <v>493510.27483681263</v>
      </c>
      <c r="H79" s="124"/>
      <c r="I79" s="153">
        <v>5</v>
      </c>
      <c r="J79" s="148">
        <f t="shared" si="2"/>
        <v>0.05</v>
      </c>
      <c r="K79" s="150">
        <f aca="true" t="shared" si="5" ref="K79:K142">IF(J79="","",PMT(J79/12,$G$9*12,$G$8))</f>
        <v>-3299.7786960832796</v>
      </c>
      <c r="L79" s="151">
        <f aca="true" t="shared" si="6" ref="L79:L95">IF(K79="","",+K79+L78)</f>
        <v>-16498.8934804164</v>
      </c>
      <c r="M79" s="154">
        <f aca="true" t="shared" si="7" ref="M79:M142">IF(L79="","",+M78+PPMT(J79/12,B79,$G$9*12,$G$8,0))</f>
        <v>493866.8763340287</v>
      </c>
      <c r="N79" s="155"/>
    </row>
    <row r="80" spans="2:14" ht="12.75">
      <c r="B80" s="147">
        <v>6</v>
      </c>
      <c r="C80" s="148">
        <f t="shared" si="3"/>
        <v>0.0475</v>
      </c>
      <c r="D80" s="149">
        <v>0.0475</v>
      </c>
      <c r="E80" s="150">
        <f t="shared" si="0"/>
        <v>-3229.9386641866645</v>
      </c>
      <c r="F80" s="151">
        <f t="shared" si="4"/>
        <v>-19046.173069685927</v>
      </c>
      <c r="G80" s="152">
        <f t="shared" si="1"/>
        <v>492233.814343855</v>
      </c>
      <c r="H80" s="124"/>
      <c r="I80" s="153">
        <v>6</v>
      </c>
      <c r="J80" s="148">
        <f t="shared" si="2"/>
        <v>0.05</v>
      </c>
      <c r="K80" s="150">
        <f t="shared" si="5"/>
        <v>-3299.7786960832796</v>
      </c>
      <c r="L80" s="151">
        <f t="shared" si="6"/>
        <v>-19798.672176499676</v>
      </c>
      <c r="M80" s="154">
        <f t="shared" si="7"/>
        <v>492624.87628933723</v>
      </c>
      <c r="N80" s="155"/>
    </row>
    <row r="81" spans="2:14" ht="12.75">
      <c r="B81" s="147">
        <v>7</v>
      </c>
      <c r="C81" s="148">
        <f t="shared" si="3"/>
        <v>0.0475</v>
      </c>
      <c r="D81" s="149"/>
      <c r="E81" s="150">
        <f t="shared" si="0"/>
        <v>-3229.9386641866645</v>
      </c>
      <c r="F81" s="151">
        <f t="shared" si="4"/>
        <v>-22276.111733872593</v>
      </c>
      <c r="G81" s="152">
        <f t="shared" si="1"/>
        <v>490952.30119477946</v>
      </c>
      <c r="H81" s="124"/>
      <c r="I81" s="153">
        <v>7</v>
      </c>
      <c r="J81" s="148">
        <f t="shared" si="2"/>
        <v>0.05</v>
      </c>
      <c r="K81" s="150">
        <f t="shared" si="5"/>
        <v>-3299.7786960832796</v>
      </c>
      <c r="L81" s="151">
        <f t="shared" si="6"/>
        <v>-23098.450872582955</v>
      </c>
      <c r="M81" s="154">
        <f t="shared" si="7"/>
        <v>491377.70124445955</v>
      </c>
      <c r="N81" s="155"/>
    </row>
    <row r="82" spans="2:14" ht="12.75">
      <c r="B82" s="147">
        <v>8</v>
      </c>
      <c r="C82" s="148">
        <f t="shared" si="3"/>
        <v>0.0475</v>
      </c>
      <c r="D82" s="149"/>
      <c r="E82" s="150">
        <f t="shared" si="0"/>
        <v>-3229.938664186664</v>
      </c>
      <c r="F82" s="151">
        <f t="shared" si="4"/>
        <v>-25506.050398059255</v>
      </c>
      <c r="G82" s="152">
        <f t="shared" si="1"/>
        <v>489665.7153894888</v>
      </c>
      <c r="H82" s="124"/>
      <c r="I82" s="153">
        <v>8</v>
      </c>
      <c r="J82" s="148">
        <f t="shared" si="2"/>
        <v>0.05</v>
      </c>
      <c r="K82" s="150">
        <f t="shared" si="5"/>
        <v>-3299.7786960832796</v>
      </c>
      <c r="L82" s="151">
        <f t="shared" si="6"/>
        <v>-26398.229568666233</v>
      </c>
      <c r="M82" s="154">
        <f t="shared" si="7"/>
        <v>490125.32963689486</v>
      </c>
      <c r="N82" s="155"/>
    </row>
    <row r="83" spans="2:14" ht="12.75">
      <c r="B83" s="147">
        <v>9</v>
      </c>
      <c r="C83" s="148">
        <f t="shared" si="3"/>
        <v>0.0475</v>
      </c>
      <c r="D83" s="149"/>
      <c r="E83" s="150">
        <f t="shared" si="0"/>
        <v>-3229.9386641866645</v>
      </c>
      <c r="F83" s="151">
        <f t="shared" si="4"/>
        <v>-28735.98906224592</v>
      </c>
      <c r="G83" s="152">
        <f t="shared" si="1"/>
        <v>488374.0368487188</v>
      </c>
      <c r="H83" s="124"/>
      <c r="I83" s="153">
        <v>9</v>
      </c>
      <c r="J83" s="148">
        <f t="shared" si="2"/>
        <v>0.05</v>
      </c>
      <c r="K83" s="150">
        <f t="shared" si="5"/>
        <v>-3299.7786960832796</v>
      </c>
      <c r="L83" s="151">
        <f t="shared" si="6"/>
        <v>-29698.00826474951</v>
      </c>
      <c r="M83" s="154">
        <f t="shared" si="7"/>
        <v>488867.73981429863</v>
      </c>
      <c r="N83" s="155"/>
    </row>
    <row r="84" spans="2:14" ht="12.75">
      <c r="B84" s="147">
        <v>10</v>
      </c>
      <c r="C84" s="148">
        <f t="shared" si="3"/>
        <v>0.0475</v>
      </c>
      <c r="D84" s="149"/>
      <c r="E84" s="150">
        <f t="shared" si="0"/>
        <v>-3229.9386641866636</v>
      </c>
      <c r="F84" s="151">
        <f t="shared" si="4"/>
        <v>-31965.927726432583</v>
      </c>
      <c r="G84" s="152">
        <f t="shared" si="1"/>
        <v>487077.24541372503</v>
      </c>
      <c r="H84" s="124"/>
      <c r="I84" s="153">
        <v>10</v>
      </c>
      <c r="J84" s="148">
        <f t="shared" si="2"/>
        <v>0.05</v>
      </c>
      <c r="K84" s="150">
        <f t="shared" si="5"/>
        <v>-3299.7786960832796</v>
      </c>
      <c r="L84" s="151">
        <f t="shared" si="6"/>
        <v>-32997.78696083279</v>
      </c>
      <c r="M84" s="154">
        <f t="shared" si="7"/>
        <v>487604.91003410827</v>
      </c>
      <c r="N84" s="155"/>
    </row>
    <row r="85" spans="2:14" ht="12.75">
      <c r="B85" s="147">
        <v>11</v>
      </c>
      <c r="C85" s="148">
        <f t="shared" si="3"/>
        <v>0.0475</v>
      </c>
      <c r="D85" s="149"/>
      <c r="E85" s="150">
        <f t="shared" si="0"/>
        <v>-3229.9386641866636</v>
      </c>
      <c r="F85" s="151">
        <f t="shared" si="4"/>
        <v>-35195.866390619245</v>
      </c>
      <c r="G85" s="152">
        <f t="shared" si="1"/>
        <v>485775.3208459677</v>
      </c>
      <c r="H85" s="124"/>
      <c r="I85" s="153">
        <v>11</v>
      </c>
      <c r="J85" s="148">
        <f t="shared" si="2"/>
        <v>0.05</v>
      </c>
      <c r="K85" s="150">
        <f t="shared" si="5"/>
        <v>-3299.7786960832796</v>
      </c>
      <c r="L85" s="151">
        <f t="shared" si="6"/>
        <v>-36297.56565691607</v>
      </c>
      <c r="M85" s="154">
        <f t="shared" si="7"/>
        <v>486336.8184631671</v>
      </c>
      <c r="N85" s="155"/>
    </row>
    <row r="86" spans="2:14" ht="12.75">
      <c r="B86" s="147">
        <v>12</v>
      </c>
      <c r="C86" s="148">
        <f t="shared" si="3"/>
        <v>0.0475</v>
      </c>
      <c r="D86" s="149"/>
      <c r="E86" s="150">
        <f t="shared" si="0"/>
        <v>-3229.938664186663</v>
      </c>
      <c r="F86" s="151">
        <f t="shared" si="4"/>
        <v>-38425.80505480591</v>
      </c>
      <c r="G86" s="152">
        <f t="shared" si="1"/>
        <v>484468.2428267963</v>
      </c>
      <c r="H86" s="124"/>
      <c r="I86" s="153">
        <v>12</v>
      </c>
      <c r="J86" s="148">
        <f t="shared" si="2"/>
        <v>0.05</v>
      </c>
      <c r="K86" s="150">
        <f t="shared" si="5"/>
        <v>-3299.7786960832796</v>
      </c>
      <c r="L86" s="151">
        <f t="shared" si="6"/>
        <v>-39597.34435299935</v>
      </c>
      <c r="M86" s="154">
        <f t="shared" si="7"/>
        <v>485063.443177347</v>
      </c>
      <c r="N86" s="155"/>
    </row>
    <row r="87" spans="2:14" ht="12.75">
      <c r="B87" s="147">
        <v>13</v>
      </c>
      <c r="C87" s="148">
        <f t="shared" si="3"/>
        <v>0.0475</v>
      </c>
      <c r="D87" s="149"/>
      <c r="E87" s="150">
        <f t="shared" si="0"/>
        <v>-3229.938664186663</v>
      </c>
      <c r="F87" s="151">
        <f t="shared" si="4"/>
        <v>-41655.74371899258</v>
      </c>
      <c r="G87" s="152">
        <f t="shared" si="1"/>
        <v>483155.99095713237</v>
      </c>
      <c r="H87" s="124"/>
      <c r="I87" s="153">
        <v>13</v>
      </c>
      <c r="J87" s="148">
        <f t="shared" si="2"/>
        <v>0.05</v>
      </c>
      <c r="K87" s="150">
        <f t="shared" si="5"/>
        <v>-3299.7786960832796</v>
      </c>
      <c r="L87" s="151">
        <f t="shared" si="6"/>
        <v>-42897.123049082635</v>
      </c>
      <c r="M87" s="154">
        <f t="shared" si="7"/>
        <v>483784.7621611693</v>
      </c>
      <c r="N87" s="155"/>
    </row>
    <row r="88" spans="2:14" ht="12.75">
      <c r="B88" s="147">
        <v>14</v>
      </c>
      <c r="C88" s="148">
        <f t="shared" si="3"/>
        <v>0.0475</v>
      </c>
      <c r="D88" s="149"/>
      <c r="E88" s="150">
        <f t="shared" si="0"/>
        <v>-3229.938664186662</v>
      </c>
      <c r="F88" s="151">
        <f t="shared" si="4"/>
        <v>-44885.68238317924</v>
      </c>
      <c r="G88" s="152">
        <f t="shared" si="1"/>
        <v>481838.54475715104</v>
      </c>
      <c r="H88" s="124"/>
      <c r="I88" s="153">
        <v>14</v>
      </c>
      <c r="J88" s="148">
        <f t="shared" si="2"/>
        <v>0.05</v>
      </c>
      <c r="K88" s="150">
        <f t="shared" si="5"/>
        <v>-3299.7786960832796</v>
      </c>
      <c r="L88" s="151">
        <f t="shared" si="6"/>
        <v>-46196.90174516592</v>
      </c>
      <c r="M88" s="154">
        <f t="shared" si="7"/>
        <v>482500.75330742425</v>
      </c>
      <c r="N88" s="155"/>
    </row>
    <row r="89" spans="2:14" ht="12.75">
      <c r="B89" s="147">
        <v>15</v>
      </c>
      <c r="C89" s="148">
        <f t="shared" si="3"/>
        <v>0.0475</v>
      </c>
      <c r="D89" s="149"/>
      <c r="E89" s="150">
        <f t="shared" si="0"/>
        <v>-3229.9386641866627</v>
      </c>
      <c r="F89" s="151">
        <f t="shared" si="4"/>
        <v>-48115.62104736591</v>
      </c>
      <c r="G89" s="152">
        <f t="shared" si="1"/>
        <v>480515.88366596145</v>
      </c>
      <c r="H89" s="124"/>
      <c r="I89" s="153">
        <v>15</v>
      </c>
      <c r="J89" s="148">
        <f t="shared" si="2"/>
        <v>0.05</v>
      </c>
      <c r="K89" s="150">
        <f t="shared" si="5"/>
        <v>-3299.7786960832796</v>
      </c>
      <c r="L89" s="151">
        <f t="shared" si="6"/>
        <v>-49496.6804412492</v>
      </c>
      <c r="M89" s="154">
        <f t="shared" si="7"/>
        <v>481211.3944167886</v>
      </c>
      <c r="N89" s="155"/>
    </row>
    <row r="90" spans="2:14" ht="12.75">
      <c r="B90" s="147">
        <v>16</v>
      </c>
      <c r="C90" s="148">
        <f t="shared" si="3"/>
        <v>0.0475</v>
      </c>
      <c r="D90" s="149"/>
      <c r="E90" s="150">
        <f t="shared" si="0"/>
        <v>-3229.9386641866627</v>
      </c>
      <c r="F90" s="151">
        <f t="shared" si="4"/>
        <v>-51345.559711552574</v>
      </c>
      <c r="G90" s="152">
        <f t="shared" si="1"/>
        <v>479187.9870412859</v>
      </c>
      <c r="H90" s="124"/>
      <c r="I90" s="153">
        <v>16</v>
      </c>
      <c r="J90" s="148">
        <f t="shared" si="2"/>
        <v>0.05</v>
      </c>
      <c r="K90" s="150">
        <f t="shared" si="5"/>
        <v>-3299.7786960832796</v>
      </c>
      <c r="L90" s="151">
        <f t="shared" si="6"/>
        <v>-52796.45913733248</v>
      </c>
      <c r="M90" s="154">
        <f t="shared" si="7"/>
        <v>479916.66319744196</v>
      </c>
      <c r="N90" s="155"/>
    </row>
    <row r="91" spans="2:14" ht="12.75">
      <c r="B91" s="147">
        <v>17</v>
      </c>
      <c r="C91" s="148">
        <f t="shared" si="3"/>
        <v>0.0475</v>
      </c>
      <c r="D91" s="149"/>
      <c r="E91" s="150">
        <f t="shared" si="0"/>
        <v>-3229.938664186662</v>
      </c>
      <c r="F91" s="151">
        <f t="shared" si="4"/>
        <v>-54575.49837573923</v>
      </c>
      <c r="G91" s="152">
        <f t="shared" si="1"/>
        <v>477854.8341591377</v>
      </c>
      <c r="H91" s="124"/>
      <c r="I91" s="153">
        <v>17</v>
      </c>
      <c r="J91" s="148">
        <f t="shared" si="2"/>
        <v>0.05</v>
      </c>
      <c r="K91" s="150">
        <f t="shared" si="5"/>
        <v>-3299.7786960832796</v>
      </c>
      <c r="L91" s="151">
        <f t="shared" si="6"/>
        <v>-56096.23783341576</v>
      </c>
      <c r="M91" s="154">
        <f t="shared" si="7"/>
        <v>478616.53726468136</v>
      </c>
      <c r="N91" s="155"/>
    </row>
    <row r="92" spans="2:14" ht="12.75">
      <c r="B92" s="147">
        <v>18</v>
      </c>
      <c r="C92" s="148">
        <f t="shared" si="3"/>
        <v>0.0475</v>
      </c>
      <c r="D92" s="149"/>
      <c r="E92" s="150">
        <f t="shared" si="0"/>
        <v>-3229.9386641866618</v>
      </c>
      <c r="F92" s="151">
        <f t="shared" si="4"/>
        <v>-57805.43703992589</v>
      </c>
      <c r="G92" s="152">
        <f t="shared" si="1"/>
        <v>476516.4042134976</v>
      </c>
      <c r="H92" s="124"/>
      <c r="I92" s="153">
        <v>18</v>
      </c>
      <c r="J92" s="148">
        <f t="shared" si="2"/>
        <v>0.05</v>
      </c>
      <c r="K92" s="150">
        <f t="shared" si="5"/>
        <v>-3299.7786960832796</v>
      </c>
      <c r="L92" s="151">
        <f t="shared" si="6"/>
        <v>-59396.016529499044</v>
      </c>
      <c r="M92" s="154">
        <f t="shared" si="7"/>
        <v>477310.99414053425</v>
      </c>
      <c r="N92" s="155"/>
    </row>
    <row r="93" spans="2:14" ht="12.75">
      <c r="B93" s="147">
        <v>19</v>
      </c>
      <c r="C93" s="148">
        <f t="shared" si="3"/>
        <v>0.0475</v>
      </c>
      <c r="D93" s="149"/>
      <c r="E93" s="150">
        <f t="shared" si="0"/>
        <v>-3229.938664186662</v>
      </c>
      <c r="F93" s="151">
        <f t="shared" si="4"/>
        <v>-61035.37570411255</v>
      </c>
      <c r="G93" s="152">
        <f t="shared" si="1"/>
        <v>475172.67631598935</v>
      </c>
      <c r="H93" s="124"/>
      <c r="I93" s="153">
        <v>19</v>
      </c>
      <c r="J93" s="148">
        <f t="shared" si="2"/>
        <v>0.05</v>
      </c>
      <c r="K93" s="150">
        <f t="shared" si="5"/>
        <v>-3299.7786960832796</v>
      </c>
      <c r="L93" s="151">
        <f t="shared" si="6"/>
        <v>-62695.795225582326</v>
      </c>
      <c r="M93" s="154">
        <f t="shared" si="7"/>
        <v>476000.01125336986</v>
      </c>
      <c r="N93" s="155"/>
    </row>
    <row r="94" spans="2:14" ht="12.75">
      <c r="B94" s="147">
        <v>20</v>
      </c>
      <c r="C94" s="148">
        <f t="shared" si="3"/>
        <v>0.0475</v>
      </c>
      <c r="D94" s="149"/>
      <c r="E94" s="150">
        <f t="shared" si="0"/>
        <v>-3229.9386641866613</v>
      </c>
      <c r="F94" s="151">
        <f t="shared" si="4"/>
        <v>-64265.31436829921</v>
      </c>
      <c r="G94" s="152">
        <f t="shared" si="1"/>
        <v>473823.6294955535</v>
      </c>
      <c r="H94" s="124"/>
      <c r="I94" s="153">
        <v>20</v>
      </c>
      <c r="J94" s="148">
        <f t="shared" si="2"/>
        <v>0.05</v>
      </c>
      <c r="K94" s="150">
        <f t="shared" si="5"/>
        <v>-3299.7786960832796</v>
      </c>
      <c r="L94" s="151">
        <f t="shared" si="6"/>
        <v>-65995.57392166561</v>
      </c>
      <c r="M94" s="154">
        <f t="shared" si="7"/>
        <v>474683.56593750895</v>
      </c>
      <c r="N94" s="155"/>
    </row>
    <row r="95" spans="2:14" ht="12.75">
      <c r="B95" s="147">
        <v>21</v>
      </c>
      <c r="C95" s="148">
        <f t="shared" si="3"/>
        <v>0.0475</v>
      </c>
      <c r="D95" s="149"/>
      <c r="E95" s="150">
        <f t="shared" si="0"/>
        <v>-3229.9386641866613</v>
      </c>
      <c r="F95" s="151">
        <f t="shared" si="4"/>
        <v>-67495.25303248587</v>
      </c>
      <c r="G95" s="152">
        <f t="shared" si="1"/>
        <v>472469.24269812007</v>
      </c>
      <c r="H95" s="124"/>
      <c r="I95" s="153">
        <v>21</v>
      </c>
      <c r="J95" s="148">
        <f t="shared" si="2"/>
        <v>0.05</v>
      </c>
      <c r="K95" s="150">
        <f t="shared" si="5"/>
        <v>-3299.7786960832796</v>
      </c>
      <c r="L95" s="151">
        <f t="shared" si="6"/>
        <v>-69295.35261774888</v>
      </c>
      <c r="M95" s="154">
        <f t="shared" si="7"/>
        <v>473361.63543283194</v>
      </c>
      <c r="N95" s="155"/>
    </row>
    <row r="96" spans="2:14" ht="12.75">
      <c r="B96" s="147">
        <v>22</v>
      </c>
      <c r="C96" s="148">
        <f t="shared" si="3"/>
        <v>0.0475</v>
      </c>
      <c r="D96" s="149"/>
      <c r="E96" s="150">
        <f t="shared" si="0"/>
        <v>-3229.9386641866613</v>
      </c>
      <c r="F96" s="151">
        <f t="shared" si="4"/>
        <v>-70725.19169667253</v>
      </c>
      <c r="G96" s="152">
        <f t="shared" si="1"/>
        <v>471109.49478628015</v>
      </c>
      <c r="H96" s="124"/>
      <c r="I96" s="153">
        <v>22</v>
      </c>
      <c r="J96" s="148">
        <f t="shared" si="2"/>
        <v>0.05</v>
      </c>
      <c r="K96" s="150">
        <f t="shared" si="5"/>
        <v>-3299.7786960832796</v>
      </c>
      <c r="L96" s="151">
        <f aca="true" t="shared" si="8" ref="L96:L110">IF(K96="","",+K96+L95)</f>
        <v>-72595.13131383216</v>
      </c>
      <c r="M96" s="154">
        <f t="shared" si="7"/>
        <v>472034.1968843855</v>
      </c>
      <c r="N96" s="155"/>
    </row>
    <row r="97" spans="2:14" ht="12.75">
      <c r="B97" s="147">
        <v>23</v>
      </c>
      <c r="C97" s="148">
        <f t="shared" si="3"/>
        <v>0.0475</v>
      </c>
      <c r="D97" s="149"/>
      <c r="E97" s="150">
        <f t="shared" si="0"/>
        <v>-3229.9386641866613</v>
      </c>
      <c r="F97" s="151">
        <f t="shared" si="4"/>
        <v>-73955.13036085918</v>
      </c>
      <c r="G97" s="152">
        <f t="shared" si="1"/>
        <v>469744.36453895585</v>
      </c>
      <c r="H97" s="124"/>
      <c r="I97" s="153">
        <v>23</v>
      </c>
      <c r="J97" s="148">
        <f t="shared" si="2"/>
        <v>0.05</v>
      </c>
      <c r="K97" s="150">
        <f t="shared" si="5"/>
        <v>-3299.7786960832796</v>
      </c>
      <c r="L97" s="151">
        <f t="shared" si="8"/>
        <v>-75894.91000991543</v>
      </c>
      <c r="M97" s="154">
        <f t="shared" si="7"/>
        <v>470701.22734198713</v>
      </c>
      <c r="N97" s="155"/>
    </row>
    <row r="98" spans="2:14" ht="12.75">
      <c r="B98" s="147">
        <v>24</v>
      </c>
      <c r="C98" s="148">
        <f t="shared" si="3"/>
        <v>0.0475</v>
      </c>
      <c r="D98" s="149"/>
      <c r="E98" s="150">
        <f t="shared" si="0"/>
        <v>-3229.938664186661</v>
      </c>
      <c r="F98" s="151">
        <f t="shared" si="4"/>
        <v>-77185.06902504584</v>
      </c>
      <c r="G98" s="152">
        <f t="shared" si="1"/>
        <v>468373.83065106923</v>
      </c>
      <c r="H98" s="124"/>
      <c r="I98" s="153">
        <v>24</v>
      </c>
      <c r="J98" s="148">
        <f t="shared" si="2"/>
        <v>0.05</v>
      </c>
      <c r="K98" s="150">
        <f t="shared" si="5"/>
        <v>-3299.7786960832796</v>
      </c>
      <c r="L98" s="151">
        <f t="shared" si="8"/>
        <v>-79194.6887059987</v>
      </c>
      <c r="M98" s="154">
        <f t="shared" si="7"/>
        <v>469362.7037598288</v>
      </c>
      <c r="N98" s="155"/>
    </row>
    <row r="99" spans="2:14" ht="12.75">
      <c r="B99" s="147">
        <v>25</v>
      </c>
      <c r="C99" s="148">
        <f t="shared" si="3"/>
        <v>0.0475</v>
      </c>
      <c r="D99" s="149"/>
      <c r="E99" s="150">
        <f t="shared" si="0"/>
        <v>-3229.938664186661</v>
      </c>
      <c r="F99" s="151">
        <f t="shared" si="4"/>
        <v>-80415.0076892325</v>
      </c>
      <c r="G99" s="152">
        <f t="shared" si="1"/>
        <v>466997.8717332097</v>
      </c>
      <c r="H99" s="124"/>
      <c r="I99" s="153">
        <v>25</v>
      </c>
      <c r="J99" s="148">
        <f t="shared" si="2"/>
        <v>0.05</v>
      </c>
      <c r="K99" s="150">
        <f t="shared" si="5"/>
        <v>-3299.7786960832796</v>
      </c>
      <c r="L99" s="151">
        <f t="shared" si="8"/>
        <v>-82494.46740208198</v>
      </c>
      <c r="M99" s="154">
        <f t="shared" si="7"/>
        <v>468018.60299607815</v>
      </c>
      <c r="N99" s="155"/>
    </row>
    <row r="100" spans="2:14" ht="12.75">
      <c r="B100" s="147">
        <v>26</v>
      </c>
      <c r="C100" s="148">
        <f t="shared" si="3"/>
        <v>0.0475</v>
      </c>
      <c r="D100" s="149"/>
      <c r="E100" s="150">
        <f t="shared" si="0"/>
        <v>-3229.9386641866604</v>
      </c>
      <c r="F100" s="151">
        <f t="shared" si="4"/>
        <v>-83644.94635341916</v>
      </c>
      <c r="G100" s="152">
        <f t="shared" si="1"/>
        <v>465616.46631130035</v>
      </c>
      <c r="H100" s="124"/>
      <c r="I100" s="153">
        <v>26</v>
      </c>
      <c r="J100" s="148">
        <f t="shared" si="2"/>
        <v>0.05</v>
      </c>
      <c r="K100" s="150">
        <f t="shared" si="5"/>
        <v>-3299.7786960832796</v>
      </c>
      <c r="L100" s="151">
        <f t="shared" si="8"/>
        <v>-85794.24609816525</v>
      </c>
      <c r="M100" s="154">
        <f t="shared" si="7"/>
        <v>466668.90181247855</v>
      </c>
      <c r="N100" s="155"/>
    </row>
    <row r="101" spans="2:14" ht="12.75">
      <c r="B101" s="147">
        <v>27</v>
      </c>
      <c r="C101" s="148">
        <f t="shared" si="3"/>
        <v>0.0475</v>
      </c>
      <c r="D101" s="149"/>
      <c r="E101" s="150">
        <f t="shared" si="0"/>
        <v>-3229.938664186661</v>
      </c>
      <c r="F101" s="151">
        <f t="shared" si="4"/>
        <v>-86874.88501760582</v>
      </c>
      <c r="G101" s="152">
        <f t="shared" si="1"/>
        <v>464229.5928262626</v>
      </c>
      <c r="H101" s="124"/>
      <c r="I101" s="153">
        <v>27</v>
      </c>
      <c r="J101" s="148">
        <f t="shared" si="2"/>
        <v>0.05</v>
      </c>
      <c r="K101" s="150">
        <f t="shared" si="5"/>
        <v>-3299.7786960832796</v>
      </c>
      <c r="L101" s="151">
        <f t="shared" si="8"/>
        <v>-89094.02479424853</v>
      </c>
      <c r="M101" s="154">
        <f t="shared" si="7"/>
        <v>465313.5768739473</v>
      </c>
      <c r="N101" s="155"/>
    </row>
    <row r="102" spans="2:14" ht="12.75">
      <c r="B102" s="147">
        <v>28</v>
      </c>
      <c r="C102" s="148">
        <f t="shared" si="3"/>
        <v>0.0475</v>
      </c>
      <c r="D102" s="149"/>
      <c r="E102" s="150">
        <f t="shared" si="0"/>
        <v>-3229.9386641866595</v>
      </c>
      <c r="F102" s="151">
        <f t="shared" si="4"/>
        <v>-90104.82368179248</v>
      </c>
      <c r="G102" s="152">
        <f t="shared" si="1"/>
        <v>462837.2296336799</v>
      </c>
      <c r="H102" s="124"/>
      <c r="I102" s="153">
        <v>28</v>
      </c>
      <c r="J102" s="148">
        <f t="shared" si="2"/>
        <v>0.05</v>
      </c>
      <c r="K102" s="150">
        <f t="shared" si="5"/>
        <v>-3299.7786960832796</v>
      </c>
      <c r="L102" s="151">
        <f t="shared" si="8"/>
        <v>-92393.8034903318</v>
      </c>
      <c r="M102" s="154">
        <f t="shared" si="7"/>
        <v>463952.6047481721</v>
      </c>
      <c r="N102" s="155"/>
    </row>
    <row r="103" spans="2:14" ht="12.75">
      <c r="B103" s="147">
        <v>29</v>
      </c>
      <c r="C103" s="148">
        <f t="shared" si="3"/>
        <v>0.0475</v>
      </c>
      <c r="D103" s="149"/>
      <c r="E103" s="150">
        <f t="shared" si="0"/>
        <v>-3229.9386641866604</v>
      </c>
      <c r="F103" s="151">
        <f t="shared" si="4"/>
        <v>-93334.76234597914</v>
      </c>
      <c r="G103" s="152">
        <f t="shared" si="1"/>
        <v>461439.3550034599</v>
      </c>
      <c r="H103" s="124"/>
      <c r="I103" s="153">
        <v>29</v>
      </c>
      <c r="J103" s="148">
        <f t="shared" si="2"/>
        <v>0.05</v>
      </c>
      <c r="K103" s="150">
        <f t="shared" si="5"/>
        <v>-3299.7786960832796</v>
      </c>
      <c r="L103" s="151">
        <f t="shared" si="8"/>
        <v>-95693.58218641508</v>
      </c>
      <c r="M103" s="154">
        <f t="shared" si="7"/>
        <v>462585.9619052062</v>
      </c>
      <c r="N103" s="155"/>
    </row>
    <row r="104" spans="2:14" ht="12.75">
      <c r="B104" s="147">
        <v>30</v>
      </c>
      <c r="C104" s="148">
        <f t="shared" si="3"/>
        <v>0.0475</v>
      </c>
      <c r="D104" s="149"/>
      <c r="E104" s="150">
        <f t="shared" si="0"/>
        <v>-3229.93866418666</v>
      </c>
      <c r="F104" s="151">
        <f t="shared" si="4"/>
        <v>-96564.7010101658</v>
      </c>
      <c r="G104" s="152">
        <f t="shared" si="1"/>
        <v>460035.94711949525</v>
      </c>
      <c r="H104" s="124"/>
      <c r="I104" s="153">
        <v>30</v>
      </c>
      <c r="J104" s="148">
        <f t="shared" si="2"/>
        <v>0.05</v>
      </c>
      <c r="K104" s="150">
        <f t="shared" si="5"/>
        <v>-3299.7786960832796</v>
      </c>
      <c r="L104" s="151">
        <f t="shared" si="8"/>
        <v>-98993.36088249835</v>
      </c>
      <c r="M104" s="154">
        <f t="shared" si="7"/>
        <v>461213.6247170613</v>
      </c>
      <c r="N104" s="155"/>
    </row>
    <row r="105" spans="2:14" ht="12.75">
      <c r="B105" s="147">
        <v>31</v>
      </c>
      <c r="C105" s="148">
        <f t="shared" si="3"/>
        <v>0.0475</v>
      </c>
      <c r="D105" s="149"/>
      <c r="E105" s="150">
        <f t="shared" si="0"/>
        <v>-3229.9386641866595</v>
      </c>
      <c r="F105" s="151">
        <f t="shared" si="4"/>
        <v>-99794.63967435245</v>
      </c>
      <c r="G105" s="152">
        <f t="shared" si="1"/>
        <v>458626.98407932324</v>
      </c>
      <c r="H105" s="124"/>
      <c r="I105" s="153">
        <v>31</v>
      </c>
      <c r="J105" s="148">
        <f t="shared" si="2"/>
        <v>0.05</v>
      </c>
      <c r="K105" s="150">
        <f t="shared" si="5"/>
        <v>-3299.7786960832796</v>
      </c>
      <c r="L105" s="151">
        <f t="shared" si="8"/>
        <v>-102293.13957858163</v>
      </c>
      <c r="M105" s="154">
        <f t="shared" si="7"/>
        <v>459835.5694572991</v>
      </c>
      <c r="N105" s="155"/>
    </row>
    <row r="106" spans="2:14" ht="12.75">
      <c r="B106" s="147">
        <v>32</v>
      </c>
      <c r="C106" s="148">
        <f t="shared" si="3"/>
        <v>0.0475</v>
      </c>
      <c r="D106" s="149"/>
      <c r="E106" s="150">
        <f t="shared" si="0"/>
        <v>-3229.9386641866586</v>
      </c>
      <c r="F106" s="151">
        <f t="shared" si="4"/>
        <v>-103024.57833853911</v>
      </c>
      <c r="G106" s="152">
        <f t="shared" si="1"/>
        <v>457212.4438937839</v>
      </c>
      <c r="H106" s="124"/>
      <c r="I106" s="153">
        <v>32</v>
      </c>
      <c r="J106" s="148">
        <f t="shared" si="2"/>
        <v>0.05</v>
      </c>
      <c r="K106" s="150">
        <f t="shared" si="5"/>
        <v>-3299.7786960832796</v>
      </c>
      <c r="L106" s="151">
        <f t="shared" si="8"/>
        <v>-105592.9182746649</v>
      </c>
      <c r="M106" s="154">
        <f t="shared" si="7"/>
        <v>458451.7723006212</v>
      </c>
      <c r="N106" s="155"/>
    </row>
    <row r="107" spans="2:14" ht="12.75">
      <c r="B107" s="147">
        <v>33</v>
      </c>
      <c r="C107" s="148">
        <f t="shared" si="3"/>
        <v>0.0475</v>
      </c>
      <c r="D107" s="149"/>
      <c r="E107" s="150">
        <f t="shared" si="0"/>
        <v>-3229.9386641866586</v>
      </c>
      <c r="F107" s="151">
        <f t="shared" si="4"/>
        <v>-106254.51700272577</v>
      </c>
      <c r="G107" s="152">
        <f t="shared" si="1"/>
        <v>455792.3044866768</v>
      </c>
      <c r="H107" s="124"/>
      <c r="I107" s="153">
        <v>33</v>
      </c>
      <c r="J107" s="148">
        <f t="shared" si="2"/>
        <v>0.05</v>
      </c>
      <c r="K107" s="150">
        <f t="shared" si="5"/>
        <v>-3299.7786960832796</v>
      </c>
      <c r="L107" s="151">
        <f t="shared" si="8"/>
        <v>-108892.69697074818</v>
      </c>
      <c r="M107" s="154">
        <f t="shared" si="7"/>
        <v>457062.2093224572</v>
      </c>
      <c r="N107" s="155"/>
    </row>
    <row r="108" spans="2:14" ht="12.75">
      <c r="B108" s="147">
        <v>34</v>
      </c>
      <c r="C108" s="148">
        <f t="shared" si="3"/>
        <v>0.0475</v>
      </c>
      <c r="D108" s="149"/>
      <c r="E108" s="150">
        <f t="shared" si="0"/>
        <v>-3229.938664186658</v>
      </c>
      <c r="F108" s="151">
        <f t="shared" si="4"/>
        <v>-109484.45566691243</v>
      </c>
      <c r="G108" s="152">
        <f t="shared" si="1"/>
        <v>454366.5436944166</v>
      </c>
      <c r="H108" s="124"/>
      <c r="I108" s="153">
        <v>34</v>
      </c>
      <c r="J108" s="148">
        <f t="shared" si="2"/>
        <v>0.05</v>
      </c>
      <c r="K108" s="150">
        <f t="shared" si="5"/>
        <v>-3299.7786960832796</v>
      </c>
      <c r="L108" s="151">
        <f t="shared" si="8"/>
        <v>-112192.47566683145</v>
      </c>
      <c r="M108" s="154">
        <f t="shared" si="7"/>
        <v>455666.8564985508</v>
      </c>
      <c r="N108" s="155"/>
    </row>
    <row r="109" spans="2:14" ht="12.75">
      <c r="B109" s="147">
        <v>35</v>
      </c>
      <c r="C109" s="148">
        <f t="shared" si="3"/>
        <v>0.0475</v>
      </c>
      <c r="D109" s="149"/>
      <c r="E109" s="150">
        <f t="shared" si="0"/>
        <v>-3229.9386641866577</v>
      </c>
      <c r="F109" s="151">
        <f t="shared" si="4"/>
        <v>-112714.39433109909</v>
      </c>
      <c r="G109" s="152">
        <f t="shared" si="1"/>
        <v>452935.139265687</v>
      </c>
      <c r="H109" s="124"/>
      <c r="I109" s="153">
        <v>35</v>
      </c>
      <c r="J109" s="148">
        <f t="shared" si="2"/>
        <v>0.05</v>
      </c>
      <c r="K109" s="150">
        <f t="shared" si="5"/>
        <v>-3299.7786960832796</v>
      </c>
      <c r="L109" s="151">
        <f t="shared" si="8"/>
        <v>-115492.25436291473</v>
      </c>
      <c r="M109" s="154">
        <f t="shared" si="7"/>
        <v>454265.6897045448</v>
      </c>
      <c r="N109" s="155"/>
    </row>
    <row r="110" spans="2:14" ht="12.75">
      <c r="B110" s="147">
        <v>36</v>
      </c>
      <c r="C110" s="148">
        <f t="shared" si="3"/>
        <v>0.0475</v>
      </c>
      <c r="D110" s="149"/>
      <c r="E110" s="150">
        <f t="shared" si="0"/>
        <v>-3229.9386641866568</v>
      </c>
      <c r="F110" s="151">
        <f t="shared" si="4"/>
        <v>-115944.33299528575</v>
      </c>
      <c r="G110" s="152">
        <f t="shared" si="1"/>
        <v>451498.06886109366</v>
      </c>
      <c r="H110" s="124"/>
      <c r="I110" s="153">
        <v>36</v>
      </c>
      <c r="J110" s="148">
        <f t="shared" si="2"/>
        <v>0.05</v>
      </c>
      <c r="K110" s="150">
        <f t="shared" si="5"/>
        <v>-3299.7786960832796</v>
      </c>
      <c r="L110" s="151">
        <f t="shared" si="8"/>
        <v>-118792.033058998</v>
      </c>
      <c r="M110" s="154">
        <f t="shared" si="7"/>
        <v>452858.6847155638</v>
      </c>
      <c r="N110" s="155"/>
    </row>
    <row r="111" spans="2:14" ht="12.75">
      <c r="B111" s="147">
        <v>37</v>
      </c>
      <c r="C111" s="148">
        <f t="shared" si="3"/>
        <v>0.0475</v>
      </c>
      <c r="D111" s="149"/>
      <c r="E111" s="150">
        <f t="shared" si="0"/>
        <v>-3229.938664186657</v>
      </c>
      <c r="F111" s="151">
        <f t="shared" si="4"/>
        <v>-119174.2716594724</v>
      </c>
      <c r="G111" s="152">
        <f t="shared" si="1"/>
        <v>450055.3100528155</v>
      </c>
      <c r="H111" s="124"/>
      <c r="I111" s="153">
        <v>37</v>
      </c>
      <c r="J111" s="148">
        <f t="shared" si="2"/>
      </c>
      <c r="K111" s="150">
        <f t="shared" si="5"/>
      </c>
      <c r="L111" s="151">
        <f>IF(K111="","",+K111+L110)</f>
      </c>
      <c r="M111" s="154">
        <f t="shared" si="7"/>
      </c>
      <c r="N111" s="155"/>
    </row>
    <row r="112" spans="2:14" ht="12.75">
      <c r="B112" s="147">
        <v>38</v>
      </c>
      <c r="C112" s="148">
        <f t="shared" si="3"/>
        <v>0.0475</v>
      </c>
      <c r="D112" s="149"/>
      <c r="E112" s="150">
        <f t="shared" si="0"/>
        <v>-3229.9386641866568</v>
      </c>
      <c r="F112" s="151">
        <f t="shared" si="4"/>
        <v>-122404.21032365906</v>
      </c>
      <c r="G112" s="152">
        <f t="shared" si="1"/>
        <v>448606.84032425453</v>
      </c>
      <c r="H112" s="124"/>
      <c r="I112" s="153">
        <v>38</v>
      </c>
      <c r="J112" s="148">
        <f t="shared" si="2"/>
      </c>
      <c r="K112" s="150">
        <f t="shared" si="5"/>
      </c>
      <c r="L112" s="151">
        <f aca="true" t="shared" si="9" ref="L112:L175">IF(K112="","",+K112+L111)</f>
      </c>
      <c r="M112" s="154">
        <f t="shared" si="7"/>
      </c>
      <c r="N112" s="155"/>
    </row>
    <row r="113" spans="2:14" ht="12.75">
      <c r="B113" s="147">
        <v>39</v>
      </c>
      <c r="C113" s="148">
        <f t="shared" si="3"/>
        <v>0.0475</v>
      </c>
      <c r="D113" s="149"/>
      <c r="E113" s="150">
        <f t="shared" si="0"/>
        <v>-3229.9386641866563</v>
      </c>
      <c r="F113" s="151">
        <f t="shared" si="4"/>
        <v>-125634.14898784572</v>
      </c>
      <c r="G113" s="152">
        <f t="shared" si="1"/>
        <v>447152.63706968474</v>
      </c>
      <c r="H113" s="124"/>
      <c r="I113" s="153">
        <v>39</v>
      </c>
      <c r="J113" s="148">
        <f t="shared" si="2"/>
      </c>
      <c r="K113" s="150">
        <f t="shared" si="5"/>
      </c>
      <c r="L113" s="151">
        <f t="shared" si="9"/>
      </c>
      <c r="M113" s="154">
        <f t="shared" si="7"/>
      </c>
      <c r="N113" s="155"/>
    </row>
    <row r="114" spans="2:14" ht="12.75">
      <c r="B114" s="147">
        <v>40</v>
      </c>
      <c r="C114" s="148">
        <f t="shared" si="3"/>
        <v>0.0475</v>
      </c>
      <c r="D114" s="149"/>
      <c r="E114" s="150">
        <f t="shared" si="0"/>
        <v>-3229.938664186656</v>
      </c>
      <c r="F114" s="151">
        <f t="shared" si="4"/>
        <v>-128864.08765203238</v>
      </c>
      <c r="G114" s="152">
        <f t="shared" si="1"/>
        <v>445692.6775938989</v>
      </c>
      <c r="H114" s="124"/>
      <c r="I114" s="153">
        <v>40</v>
      </c>
      <c r="J114" s="148">
        <f t="shared" si="2"/>
      </c>
      <c r="K114" s="150">
        <f t="shared" si="5"/>
      </c>
      <c r="L114" s="151">
        <f t="shared" si="9"/>
      </c>
      <c r="M114" s="154">
        <f t="shared" si="7"/>
      </c>
      <c r="N114" s="155"/>
    </row>
    <row r="115" spans="2:14" ht="12.75">
      <c r="B115" s="147">
        <v>41</v>
      </c>
      <c r="C115" s="148">
        <f t="shared" si="3"/>
        <v>0.0475</v>
      </c>
      <c r="D115" s="149"/>
      <c r="E115" s="150">
        <f t="shared" si="0"/>
        <v>-3229.9386641866563</v>
      </c>
      <c r="F115" s="151">
        <f t="shared" si="4"/>
        <v>-132094.02631621904</v>
      </c>
      <c r="G115" s="152">
        <f t="shared" si="1"/>
        <v>444226.93911185476</v>
      </c>
      <c r="H115" s="124"/>
      <c r="I115" s="153">
        <v>41</v>
      </c>
      <c r="J115" s="148">
        <f t="shared" si="2"/>
      </c>
      <c r="K115" s="150">
        <f t="shared" si="5"/>
      </c>
      <c r="L115" s="151">
        <f t="shared" si="9"/>
      </c>
      <c r="M115" s="154">
        <f t="shared" si="7"/>
      </c>
      <c r="N115" s="155"/>
    </row>
    <row r="116" spans="2:14" ht="12.75">
      <c r="B116" s="147">
        <v>42</v>
      </c>
      <c r="C116" s="148">
        <f t="shared" si="3"/>
        <v>0.0475</v>
      </c>
      <c r="D116" s="149"/>
      <c r="E116" s="150">
        <f t="shared" si="0"/>
        <v>-3229.938664186656</v>
      </c>
      <c r="F116" s="151">
        <f t="shared" si="4"/>
        <v>-135323.9649804057</v>
      </c>
      <c r="G116" s="152">
        <f t="shared" si="1"/>
        <v>442755.3987483192</v>
      </c>
      <c r="H116" s="124"/>
      <c r="I116" s="153">
        <v>42</v>
      </c>
      <c r="J116" s="148">
        <f t="shared" si="2"/>
      </c>
      <c r="K116" s="150">
        <f t="shared" si="5"/>
      </c>
      <c r="L116" s="151">
        <f t="shared" si="9"/>
      </c>
      <c r="M116" s="154">
        <f t="shared" si="7"/>
      </c>
      <c r="N116" s="155"/>
    </row>
    <row r="117" spans="2:14" ht="12.75">
      <c r="B117" s="147">
        <v>43</v>
      </c>
      <c r="C117" s="148">
        <f t="shared" si="3"/>
        <v>0.0475</v>
      </c>
      <c r="D117" s="149"/>
      <c r="E117" s="150">
        <f t="shared" si="0"/>
        <v>-3229.9386641866545</v>
      </c>
      <c r="F117" s="151">
        <f t="shared" si="4"/>
        <v>-138553.90364459236</v>
      </c>
      <c r="G117" s="152">
        <f t="shared" si="1"/>
        <v>441278.0335375113</v>
      </c>
      <c r="H117" s="124"/>
      <c r="I117" s="153">
        <v>43</v>
      </c>
      <c r="J117" s="148">
        <f t="shared" si="2"/>
      </c>
      <c r="K117" s="150">
        <f t="shared" si="5"/>
      </c>
      <c r="L117" s="151">
        <f t="shared" si="9"/>
      </c>
      <c r="M117" s="154">
        <f t="shared" si="7"/>
      </c>
      <c r="N117" s="155"/>
    </row>
    <row r="118" spans="2:14" ht="12.75">
      <c r="B118" s="147">
        <v>44</v>
      </c>
      <c r="C118" s="148">
        <f t="shared" si="3"/>
        <v>0.0475</v>
      </c>
      <c r="D118" s="149"/>
      <c r="E118" s="150">
        <f t="shared" si="0"/>
        <v>-3229.938664186655</v>
      </c>
      <c r="F118" s="151">
        <f t="shared" si="4"/>
        <v>-141783.842308779</v>
      </c>
      <c r="G118" s="152">
        <f t="shared" si="1"/>
        <v>439794.820422744</v>
      </c>
      <c r="H118" s="124"/>
      <c r="I118" s="153">
        <v>44</v>
      </c>
      <c r="J118" s="148">
        <f t="shared" si="2"/>
      </c>
      <c r="K118" s="150">
        <f t="shared" si="5"/>
      </c>
      <c r="L118" s="151">
        <f t="shared" si="9"/>
      </c>
      <c r="M118" s="154">
        <f t="shared" si="7"/>
      </c>
      <c r="N118" s="155"/>
    </row>
    <row r="119" spans="2:14" ht="12.75">
      <c r="B119" s="147">
        <v>45</v>
      </c>
      <c r="C119" s="148">
        <f t="shared" si="3"/>
        <v>0.0475</v>
      </c>
      <c r="D119" s="149"/>
      <c r="E119" s="150">
        <f t="shared" si="0"/>
        <v>-3229.938664186655</v>
      </c>
      <c r="F119" s="151">
        <f t="shared" si="4"/>
        <v>-145013.78097296567</v>
      </c>
      <c r="G119" s="152">
        <f t="shared" si="1"/>
        <v>438305.73625606403</v>
      </c>
      <c r="H119" s="124"/>
      <c r="I119" s="153">
        <v>45</v>
      </c>
      <c r="J119" s="148">
        <f t="shared" si="2"/>
      </c>
      <c r="K119" s="150">
        <f t="shared" si="5"/>
      </c>
      <c r="L119" s="151">
        <f t="shared" si="9"/>
      </c>
      <c r="M119" s="154">
        <f t="shared" si="7"/>
      </c>
      <c r="N119" s="155"/>
    </row>
    <row r="120" spans="2:14" ht="12.75">
      <c r="B120" s="147">
        <v>46</v>
      </c>
      <c r="C120" s="148">
        <f t="shared" si="3"/>
        <v>0.0475</v>
      </c>
      <c r="D120" s="149"/>
      <c r="E120" s="150">
        <f t="shared" si="0"/>
        <v>-3229.9386641866545</v>
      </c>
      <c r="F120" s="151">
        <f t="shared" si="4"/>
        <v>-148243.71963715233</v>
      </c>
      <c r="G120" s="152">
        <f t="shared" si="1"/>
        <v>436810.757797891</v>
      </c>
      <c r="H120" s="124"/>
      <c r="I120" s="153">
        <v>46</v>
      </c>
      <c r="J120" s="148">
        <f t="shared" si="2"/>
      </c>
      <c r="K120" s="150">
        <f t="shared" si="5"/>
      </c>
      <c r="L120" s="151">
        <f t="shared" si="9"/>
      </c>
      <c r="M120" s="154">
        <f t="shared" si="7"/>
      </c>
      <c r="N120" s="155"/>
    </row>
    <row r="121" spans="2:14" ht="12.75">
      <c r="B121" s="147">
        <v>47</v>
      </c>
      <c r="C121" s="148">
        <f t="shared" si="3"/>
        <v>0.0475</v>
      </c>
      <c r="D121" s="149"/>
      <c r="E121" s="150">
        <f t="shared" si="0"/>
        <v>-3229.938664186655</v>
      </c>
      <c r="F121" s="151">
        <f t="shared" si="4"/>
        <v>-151473.658301339</v>
      </c>
      <c r="G121" s="152">
        <f t="shared" si="1"/>
        <v>435309.8617166543</v>
      </c>
      <c r="H121" s="124"/>
      <c r="I121" s="153">
        <v>47</v>
      </c>
      <c r="J121" s="148">
        <f t="shared" si="2"/>
      </c>
      <c r="K121" s="150">
        <f t="shared" si="5"/>
      </c>
      <c r="L121" s="151">
        <f t="shared" si="9"/>
      </c>
      <c r="M121" s="154">
        <f t="shared" si="7"/>
      </c>
      <c r="N121" s="155"/>
    </row>
    <row r="122" spans="2:14" ht="12.75">
      <c r="B122" s="147">
        <v>48</v>
      </c>
      <c r="C122" s="148">
        <f t="shared" si="3"/>
        <v>0.0475</v>
      </c>
      <c r="D122" s="149"/>
      <c r="E122" s="150">
        <f t="shared" si="0"/>
        <v>-3229.938664186654</v>
      </c>
      <c r="F122" s="151">
        <f t="shared" si="4"/>
        <v>-154703.59696552565</v>
      </c>
      <c r="G122" s="152">
        <f t="shared" si="1"/>
        <v>433803.0245884294</v>
      </c>
      <c r="H122" s="124"/>
      <c r="I122" s="153">
        <v>48</v>
      </c>
      <c r="J122" s="148">
        <f t="shared" si="2"/>
      </c>
      <c r="K122" s="150">
        <f t="shared" si="5"/>
      </c>
      <c r="L122" s="151">
        <f t="shared" si="9"/>
      </c>
      <c r="M122" s="154">
        <f t="shared" si="7"/>
      </c>
      <c r="N122" s="155"/>
    </row>
    <row r="123" spans="2:14" ht="12.75">
      <c r="B123" s="147">
        <v>49</v>
      </c>
      <c r="C123" s="148">
        <f t="shared" si="3"/>
        <v>0.0475</v>
      </c>
      <c r="D123" s="149"/>
      <c r="E123" s="150">
        <f t="shared" si="0"/>
        <v>-3229.938664186654</v>
      </c>
      <c r="F123" s="151">
        <f t="shared" si="4"/>
        <v>-157933.5356297123</v>
      </c>
      <c r="G123" s="152">
        <f t="shared" si="1"/>
        <v>432290.22289657197</v>
      </c>
      <c r="H123" s="124"/>
      <c r="I123" s="153">
        <v>49</v>
      </c>
      <c r="J123" s="148">
        <f t="shared" si="2"/>
      </c>
      <c r="K123" s="150">
        <f t="shared" si="5"/>
      </c>
      <c r="L123" s="151">
        <f t="shared" si="9"/>
      </c>
      <c r="M123" s="154">
        <f t="shared" si="7"/>
      </c>
      <c r="N123" s="155"/>
    </row>
    <row r="124" spans="2:14" ht="12.75">
      <c r="B124" s="147">
        <v>50</v>
      </c>
      <c r="C124" s="148">
        <f t="shared" si="3"/>
        <v>0.0475</v>
      </c>
      <c r="D124" s="149"/>
      <c r="E124" s="150">
        <f t="shared" si="0"/>
        <v>-3229.938664186654</v>
      </c>
      <c r="F124" s="151">
        <f t="shared" si="4"/>
        <v>-161163.47429389897</v>
      </c>
      <c r="G124" s="152">
        <f t="shared" si="1"/>
        <v>430771.4330313509</v>
      </c>
      <c r="H124" s="124"/>
      <c r="I124" s="153">
        <v>50</v>
      </c>
      <c r="J124" s="148">
        <f t="shared" si="2"/>
      </c>
      <c r="K124" s="150">
        <f t="shared" si="5"/>
      </c>
      <c r="L124" s="151">
        <f t="shared" si="9"/>
      </c>
      <c r="M124" s="154">
        <f t="shared" si="7"/>
      </c>
      <c r="N124" s="155"/>
    </row>
    <row r="125" spans="2:14" ht="12.75">
      <c r="B125" s="147">
        <v>51</v>
      </c>
      <c r="C125" s="148">
        <f t="shared" si="3"/>
        <v>0.0475</v>
      </c>
      <c r="D125" s="149"/>
      <c r="E125" s="150">
        <f t="shared" si="0"/>
        <v>-3229.938664186653</v>
      </c>
      <c r="F125" s="151">
        <f t="shared" si="4"/>
        <v>-164393.41295808562</v>
      </c>
      <c r="G125" s="152">
        <f t="shared" si="1"/>
        <v>429246.63128958</v>
      </c>
      <c r="H125" s="124"/>
      <c r="I125" s="153">
        <v>51</v>
      </c>
      <c r="J125" s="148">
        <f t="shared" si="2"/>
      </c>
      <c r="K125" s="150">
        <f t="shared" si="5"/>
      </c>
      <c r="L125" s="151">
        <f t="shared" si="9"/>
      </c>
      <c r="M125" s="154">
        <f t="shared" si="7"/>
      </c>
      <c r="N125" s="155"/>
    </row>
    <row r="126" spans="2:14" ht="12.75">
      <c r="B126" s="147">
        <v>52</v>
      </c>
      <c r="C126" s="148">
        <f t="shared" si="3"/>
        <v>0.0475</v>
      </c>
      <c r="D126" s="149"/>
      <c r="E126" s="150">
        <f t="shared" si="0"/>
        <v>-3229.938664186652</v>
      </c>
      <c r="F126" s="151">
        <f t="shared" si="4"/>
        <v>-167623.35162227228</v>
      </c>
      <c r="G126" s="152">
        <f t="shared" si="1"/>
        <v>427715.79387424793</v>
      </c>
      <c r="H126" s="124"/>
      <c r="I126" s="153">
        <v>52</v>
      </c>
      <c r="J126" s="148">
        <f t="shared" si="2"/>
      </c>
      <c r="K126" s="150">
        <f t="shared" si="5"/>
      </c>
      <c r="L126" s="151">
        <f t="shared" si="9"/>
      </c>
      <c r="M126" s="154">
        <f t="shared" si="7"/>
      </c>
      <c r="N126" s="155"/>
    </row>
    <row r="127" spans="2:14" ht="12.75">
      <c r="B127" s="147">
        <v>53</v>
      </c>
      <c r="C127" s="148">
        <f t="shared" si="3"/>
        <v>0.0475</v>
      </c>
      <c r="D127" s="149"/>
      <c r="E127" s="150">
        <f t="shared" si="0"/>
        <v>-3229.9386641866527</v>
      </c>
      <c r="F127" s="151">
        <f t="shared" si="4"/>
        <v>-170853.29028645894</v>
      </c>
      <c r="G127" s="152">
        <f t="shared" si="1"/>
        <v>426178.89689414686</v>
      </c>
      <c r="H127" s="124"/>
      <c r="I127" s="153">
        <v>53</v>
      </c>
      <c r="J127" s="148">
        <f t="shared" si="2"/>
      </c>
      <c r="K127" s="150">
        <f t="shared" si="5"/>
      </c>
      <c r="L127" s="151">
        <f t="shared" si="9"/>
      </c>
      <c r="M127" s="154">
        <f t="shared" si="7"/>
      </c>
      <c r="N127" s="155"/>
    </row>
    <row r="128" spans="2:14" ht="12.75">
      <c r="B128" s="147">
        <v>54</v>
      </c>
      <c r="C128" s="148">
        <f t="shared" si="3"/>
        <v>0.0475</v>
      </c>
      <c r="D128" s="149"/>
      <c r="E128" s="150">
        <f t="shared" si="0"/>
        <v>-3229.9386641866527</v>
      </c>
      <c r="F128" s="151">
        <f t="shared" si="4"/>
        <v>-174083.2289506456</v>
      </c>
      <c r="G128" s="152">
        <f t="shared" si="1"/>
        <v>424635.91636349953</v>
      </c>
      <c r="H128" s="124"/>
      <c r="I128" s="153">
        <v>54</v>
      </c>
      <c r="J128" s="148">
        <f t="shared" si="2"/>
      </c>
      <c r="K128" s="150">
        <f t="shared" si="5"/>
      </c>
      <c r="L128" s="151">
        <f t="shared" si="9"/>
      </c>
      <c r="M128" s="154">
        <f t="shared" si="7"/>
      </c>
      <c r="N128" s="155"/>
    </row>
    <row r="129" spans="2:14" ht="12.75">
      <c r="B129" s="147">
        <v>55</v>
      </c>
      <c r="C129" s="148">
        <f t="shared" si="3"/>
        <v>0.0475</v>
      </c>
      <c r="D129" s="149"/>
      <c r="E129" s="150">
        <f t="shared" si="0"/>
        <v>-3229.9386641866517</v>
      </c>
      <c r="F129" s="151">
        <f t="shared" si="4"/>
        <v>-177313.16761483226</v>
      </c>
      <c r="G129" s="152">
        <f t="shared" si="1"/>
        <v>423086.82820158504</v>
      </c>
      <c r="H129" s="124"/>
      <c r="I129" s="153">
        <v>55</v>
      </c>
      <c r="J129" s="148">
        <f t="shared" si="2"/>
      </c>
      <c r="K129" s="150">
        <f t="shared" si="5"/>
      </c>
      <c r="L129" s="151">
        <f t="shared" si="9"/>
      </c>
      <c r="M129" s="154">
        <f t="shared" si="7"/>
      </c>
      <c r="N129" s="155"/>
    </row>
    <row r="130" spans="2:14" ht="12.75">
      <c r="B130" s="147">
        <v>56</v>
      </c>
      <c r="C130" s="148">
        <f t="shared" si="3"/>
        <v>0.0475</v>
      </c>
      <c r="D130" s="149"/>
      <c r="E130" s="150">
        <f t="shared" si="0"/>
        <v>-3229.9386641866513</v>
      </c>
      <c r="F130" s="151">
        <f t="shared" si="4"/>
        <v>-180543.10627901892</v>
      </c>
      <c r="G130" s="152">
        <f t="shared" si="1"/>
        <v>421531.608232363</v>
      </c>
      <c r="H130" s="124"/>
      <c r="I130" s="153">
        <v>56</v>
      </c>
      <c r="J130" s="148">
        <f t="shared" si="2"/>
      </c>
      <c r="K130" s="150">
        <f t="shared" si="5"/>
      </c>
      <c r="L130" s="151">
        <f t="shared" si="9"/>
      </c>
      <c r="M130" s="154">
        <f t="shared" si="7"/>
      </c>
      <c r="N130" s="155"/>
    </row>
    <row r="131" spans="2:14" ht="12.75">
      <c r="B131" s="147">
        <v>57</v>
      </c>
      <c r="C131" s="148">
        <f t="shared" si="3"/>
        <v>0.0475</v>
      </c>
      <c r="D131" s="149"/>
      <c r="E131" s="150">
        <f t="shared" si="0"/>
        <v>-3229.9386641866517</v>
      </c>
      <c r="F131" s="151">
        <f t="shared" si="4"/>
        <v>-183773.04494320558</v>
      </c>
      <c r="G131" s="152">
        <f t="shared" si="1"/>
        <v>419970.2321840961</v>
      </c>
      <c r="H131" s="124"/>
      <c r="I131" s="153">
        <v>57</v>
      </c>
      <c r="J131" s="148">
        <f t="shared" si="2"/>
      </c>
      <c r="K131" s="150">
        <f t="shared" si="5"/>
      </c>
      <c r="L131" s="151">
        <f t="shared" si="9"/>
      </c>
      <c r="M131" s="154">
        <f t="shared" si="7"/>
      </c>
      <c r="N131" s="155"/>
    </row>
    <row r="132" spans="2:14" ht="12.75">
      <c r="B132" s="147">
        <v>58</v>
      </c>
      <c r="C132" s="148">
        <f t="shared" si="3"/>
        <v>0.0475</v>
      </c>
      <c r="D132" s="149"/>
      <c r="E132" s="150">
        <f t="shared" si="0"/>
        <v>-3229.9386641866504</v>
      </c>
      <c r="F132" s="151">
        <f t="shared" si="4"/>
        <v>-187002.98360739223</v>
      </c>
      <c r="G132" s="152">
        <f t="shared" si="1"/>
        <v>418402.67568897153</v>
      </c>
      <c r="H132" s="124"/>
      <c r="I132" s="153">
        <v>58</v>
      </c>
      <c r="J132" s="148">
        <f t="shared" si="2"/>
      </c>
      <c r="K132" s="150">
        <f t="shared" si="5"/>
      </c>
      <c r="L132" s="151">
        <f t="shared" si="9"/>
      </c>
      <c r="M132" s="154">
        <f t="shared" si="7"/>
      </c>
      <c r="N132" s="155"/>
    </row>
    <row r="133" spans="2:14" ht="12.75">
      <c r="B133" s="147">
        <v>59</v>
      </c>
      <c r="C133" s="148">
        <f t="shared" si="3"/>
        <v>0.0475</v>
      </c>
      <c r="D133" s="149"/>
      <c r="E133" s="150">
        <f t="shared" si="0"/>
        <v>-3229.93866418665</v>
      </c>
      <c r="F133" s="151">
        <f t="shared" si="4"/>
        <v>-190232.9222715789</v>
      </c>
      <c r="G133" s="152">
        <f t="shared" si="1"/>
        <v>416828.9142827204</v>
      </c>
      <c r="H133" s="124"/>
      <c r="I133" s="153">
        <v>59</v>
      </c>
      <c r="J133" s="148">
        <f t="shared" si="2"/>
      </c>
      <c r="K133" s="150">
        <f t="shared" si="5"/>
      </c>
      <c r="L133" s="151">
        <f t="shared" si="9"/>
      </c>
      <c r="M133" s="154">
        <f t="shared" si="7"/>
      </c>
      <c r="N133" s="155"/>
    </row>
    <row r="134" spans="2:14" ht="12.75">
      <c r="B134" s="147">
        <v>60</v>
      </c>
      <c r="C134" s="148">
        <f t="shared" si="3"/>
        <v>0.0475</v>
      </c>
      <c r="D134" s="149"/>
      <c r="E134" s="150">
        <f t="shared" si="0"/>
        <v>-3229.93866418665</v>
      </c>
      <c r="F134" s="151">
        <f t="shared" si="4"/>
        <v>-193462.86093576555</v>
      </c>
      <c r="G134" s="152">
        <f t="shared" si="1"/>
        <v>415248.9234042362</v>
      </c>
      <c r="H134" s="124"/>
      <c r="I134" s="153">
        <v>60</v>
      </c>
      <c r="J134" s="148">
        <f t="shared" si="2"/>
      </c>
      <c r="K134" s="150">
        <f t="shared" si="5"/>
      </c>
      <c r="L134" s="151">
        <f t="shared" si="9"/>
      </c>
      <c r="M134" s="154">
        <f t="shared" si="7"/>
      </c>
      <c r="N134" s="155"/>
    </row>
    <row r="135" spans="2:14" ht="12.75">
      <c r="B135" s="147">
        <v>61</v>
      </c>
      <c r="C135" s="148">
        <f t="shared" si="3"/>
        <v>0.0475</v>
      </c>
      <c r="D135" s="149"/>
      <c r="E135" s="150">
        <f t="shared" si="0"/>
        <v>-3229.9386641866504</v>
      </c>
      <c r="F135" s="151">
        <f t="shared" si="4"/>
        <v>-196692.7995999522</v>
      </c>
      <c r="G135" s="152">
        <f t="shared" si="1"/>
        <v>413662.6783951913</v>
      </c>
      <c r="H135" s="124"/>
      <c r="I135" s="153">
        <v>61</v>
      </c>
      <c r="J135" s="148">
        <f t="shared" si="2"/>
      </c>
      <c r="K135" s="150">
        <f t="shared" si="5"/>
      </c>
      <c r="L135" s="151">
        <f t="shared" si="9"/>
      </c>
      <c r="M135" s="154">
        <f t="shared" si="7"/>
      </c>
      <c r="N135" s="155"/>
    </row>
    <row r="136" spans="2:14" ht="12.75">
      <c r="B136" s="147">
        <v>62</v>
      </c>
      <c r="C136" s="148">
        <f t="shared" si="3"/>
        <v>0.0475</v>
      </c>
      <c r="D136" s="149"/>
      <c r="E136" s="150">
        <f t="shared" si="0"/>
        <v>-3229.93866418665</v>
      </c>
      <c r="F136" s="151">
        <f t="shared" si="4"/>
        <v>-199922.73826413887</v>
      </c>
      <c r="G136" s="152">
        <f t="shared" si="1"/>
        <v>412070.15449965233</v>
      </c>
      <c r="H136" s="124"/>
      <c r="I136" s="153">
        <v>62</v>
      </c>
      <c r="J136" s="148">
        <f t="shared" si="2"/>
      </c>
      <c r="K136" s="150">
        <f t="shared" si="5"/>
      </c>
      <c r="L136" s="151">
        <f t="shared" si="9"/>
      </c>
      <c r="M136" s="154">
        <f t="shared" si="7"/>
      </c>
      <c r="N136" s="155"/>
    </row>
    <row r="137" spans="2:14" ht="12.75">
      <c r="B137" s="147">
        <v>63</v>
      </c>
      <c r="C137" s="148">
        <f t="shared" si="3"/>
        <v>0.0475</v>
      </c>
      <c r="D137" s="149"/>
      <c r="E137" s="150">
        <f t="shared" si="0"/>
        <v>-3229.93866418665</v>
      </c>
      <c r="F137" s="151">
        <f t="shared" si="4"/>
        <v>-203152.67692832553</v>
      </c>
      <c r="G137" s="152">
        <f t="shared" si="1"/>
        <v>410471.3268636935</v>
      </c>
      <c r="H137" s="124"/>
      <c r="I137" s="153">
        <v>63</v>
      </c>
      <c r="J137" s="148">
        <f t="shared" si="2"/>
      </c>
      <c r="K137" s="150">
        <f t="shared" si="5"/>
      </c>
      <c r="L137" s="151">
        <f t="shared" si="9"/>
      </c>
      <c r="M137" s="154">
        <f t="shared" si="7"/>
      </c>
      <c r="N137" s="155"/>
    </row>
    <row r="138" spans="2:14" ht="12.75">
      <c r="B138" s="147">
        <v>64</v>
      </c>
      <c r="C138" s="148">
        <f t="shared" si="3"/>
        <v>0.0475</v>
      </c>
      <c r="D138" s="149"/>
      <c r="E138" s="150">
        <f t="shared" si="0"/>
        <v>-3229.938664186649</v>
      </c>
      <c r="F138" s="151">
        <f t="shared" si="4"/>
        <v>-206382.6155925122</v>
      </c>
      <c r="G138" s="152">
        <f t="shared" si="1"/>
        <v>408866.17053500895</v>
      </c>
      <c r="H138" s="124"/>
      <c r="I138" s="153">
        <v>64</v>
      </c>
      <c r="J138" s="148">
        <f t="shared" si="2"/>
      </c>
      <c r="K138" s="150">
        <f t="shared" si="5"/>
      </c>
      <c r="L138" s="151">
        <f t="shared" si="9"/>
      </c>
      <c r="M138" s="154">
        <f t="shared" si="7"/>
      </c>
      <c r="N138" s="155"/>
    </row>
    <row r="139" spans="2:14" ht="12.75">
      <c r="B139" s="147">
        <v>65</v>
      </c>
      <c r="C139" s="148">
        <f t="shared" si="3"/>
        <v>0.0475</v>
      </c>
      <c r="D139" s="149"/>
      <c r="E139" s="150">
        <f aca="true" t="shared" si="10" ref="E139:E202">IF(C139="","",PMT(C139/12,$G$9*12-B138,G138))</f>
        <v>-3229.938664186649</v>
      </c>
      <c r="F139" s="151">
        <f t="shared" si="4"/>
        <v>-209612.55425669884</v>
      </c>
      <c r="G139" s="152">
        <f aca="true" t="shared" si="11" ref="G139:G202">IF(E139="","",G138+PPMT(C139/12,B139-B138,$G$9*12-B138,G138,0))</f>
        <v>407254.6604625234</v>
      </c>
      <c r="H139" s="124"/>
      <c r="I139" s="153">
        <v>65</v>
      </c>
      <c r="J139" s="148">
        <f aca="true" t="shared" si="12" ref="J139:J202">IF(B139&lt;=$M$14*12,$M$13,"")</f>
      </c>
      <c r="K139" s="150">
        <f t="shared" si="5"/>
      </c>
      <c r="L139" s="151">
        <f t="shared" si="9"/>
      </c>
      <c r="M139" s="154">
        <f t="shared" si="7"/>
      </c>
      <c r="N139" s="155"/>
    </row>
    <row r="140" spans="2:14" ht="12.75">
      <c r="B140" s="147">
        <v>66</v>
      </c>
      <c r="C140" s="148">
        <f aca="true" t="shared" si="13" ref="C140:C203">IF(D140=0,IF(B140&lt;=$G$9*12,C139,""),IF(B140&lt;=$G$9*12,D140,""))</f>
        <v>0.0475</v>
      </c>
      <c r="D140" s="149"/>
      <c r="E140" s="150">
        <f t="shared" si="10"/>
        <v>-3229.9386641866486</v>
      </c>
      <c r="F140" s="151">
        <f t="shared" si="4"/>
        <v>-212842.4929208855</v>
      </c>
      <c r="G140" s="152">
        <f t="shared" si="11"/>
        <v>405636.77149600093</v>
      </c>
      <c r="H140" s="124"/>
      <c r="I140" s="153">
        <v>66</v>
      </c>
      <c r="J140" s="148">
        <f t="shared" si="12"/>
      </c>
      <c r="K140" s="150">
        <f t="shared" si="5"/>
      </c>
      <c r="L140" s="151">
        <f t="shared" si="9"/>
      </c>
      <c r="M140" s="154">
        <f t="shared" si="7"/>
      </c>
      <c r="N140" s="155"/>
    </row>
    <row r="141" spans="2:14" ht="12.75">
      <c r="B141" s="147">
        <v>67</v>
      </c>
      <c r="C141" s="148">
        <f t="shared" si="13"/>
        <v>0.0475</v>
      </c>
      <c r="D141" s="149"/>
      <c r="E141" s="150">
        <f t="shared" si="10"/>
        <v>-3229.9386641866486</v>
      </c>
      <c r="F141" s="151">
        <f aca="true" t="shared" si="14" ref="F141:F204">+IF(E141="","",E141+F140)</f>
        <v>-216072.43158507216</v>
      </c>
      <c r="G141" s="152">
        <f t="shared" si="11"/>
        <v>404012.47838565265</v>
      </c>
      <c r="H141" s="124"/>
      <c r="I141" s="153">
        <v>67</v>
      </c>
      <c r="J141" s="148">
        <f t="shared" si="12"/>
      </c>
      <c r="K141" s="150">
        <f t="shared" si="5"/>
      </c>
      <c r="L141" s="151">
        <f t="shared" si="9"/>
      </c>
      <c r="M141" s="154">
        <f t="shared" si="7"/>
      </c>
      <c r="N141" s="155"/>
    </row>
    <row r="142" spans="2:14" ht="12.75">
      <c r="B142" s="147">
        <v>68</v>
      </c>
      <c r="C142" s="148">
        <f t="shared" si="13"/>
        <v>0.0475</v>
      </c>
      <c r="D142" s="149"/>
      <c r="E142" s="150">
        <f t="shared" si="10"/>
        <v>-3229.9386641866486</v>
      </c>
      <c r="F142" s="151">
        <f t="shared" si="14"/>
        <v>-219302.37024925882</v>
      </c>
      <c r="G142" s="152">
        <f t="shared" si="11"/>
        <v>402381.75578174257</v>
      </c>
      <c r="H142" s="124"/>
      <c r="I142" s="153">
        <v>68</v>
      </c>
      <c r="J142" s="148">
        <f t="shared" si="12"/>
      </c>
      <c r="K142" s="150">
        <f t="shared" si="5"/>
      </c>
      <c r="L142" s="151">
        <f t="shared" si="9"/>
      </c>
      <c r="M142" s="154">
        <f t="shared" si="7"/>
      </c>
      <c r="N142" s="155"/>
    </row>
    <row r="143" spans="2:14" ht="12.75">
      <c r="B143" s="147">
        <v>69</v>
      </c>
      <c r="C143" s="148">
        <f t="shared" si="13"/>
        <v>0.0475</v>
      </c>
      <c r="D143" s="149"/>
      <c r="E143" s="150">
        <f t="shared" si="10"/>
        <v>-3229.938664186648</v>
      </c>
      <c r="F143" s="151">
        <f t="shared" si="14"/>
        <v>-222532.30891344548</v>
      </c>
      <c r="G143" s="152">
        <f t="shared" si="11"/>
        <v>400744.578234192</v>
      </c>
      <c r="H143" s="124"/>
      <c r="I143" s="153">
        <v>69</v>
      </c>
      <c r="J143" s="148">
        <f t="shared" si="12"/>
      </c>
      <c r="K143" s="150">
        <f aca="true" t="shared" si="15" ref="K143:K206">IF(J143="","",PMT(J143/12,$G$9*12,$G$8))</f>
      </c>
      <c r="L143" s="151">
        <f t="shared" si="9"/>
      </c>
      <c r="M143" s="154">
        <f aca="true" t="shared" si="16" ref="M143:M206">IF(L143="","",+M142+PPMT(J143/12,B143,$G$9*12,$G$8,0))</f>
      </c>
      <c r="N143" s="155"/>
    </row>
    <row r="144" spans="2:14" ht="12.75">
      <c r="B144" s="147">
        <v>70</v>
      </c>
      <c r="C144" s="148">
        <f t="shared" si="13"/>
        <v>0.0475</v>
      </c>
      <c r="D144" s="149"/>
      <c r="E144" s="150">
        <f t="shared" si="10"/>
        <v>-3229.938664186648</v>
      </c>
      <c r="F144" s="151">
        <f t="shared" si="14"/>
        <v>-225762.24757763214</v>
      </c>
      <c r="G144" s="152">
        <f t="shared" si="11"/>
        <v>399100.92019218236</v>
      </c>
      <c r="H144" s="124"/>
      <c r="I144" s="153">
        <v>70</v>
      </c>
      <c r="J144" s="148">
        <f t="shared" si="12"/>
      </c>
      <c r="K144" s="150">
        <f t="shared" si="15"/>
      </c>
      <c r="L144" s="151">
        <f t="shared" si="9"/>
      </c>
      <c r="M144" s="154">
        <f t="shared" si="16"/>
      </c>
      <c r="N144" s="155"/>
    </row>
    <row r="145" spans="2:14" ht="12.75">
      <c r="B145" s="147">
        <v>71</v>
      </c>
      <c r="C145" s="148">
        <f t="shared" si="13"/>
        <v>0.0475</v>
      </c>
      <c r="D145" s="149"/>
      <c r="E145" s="150">
        <f t="shared" si="10"/>
        <v>-3229.938664186648</v>
      </c>
      <c r="F145" s="151">
        <f t="shared" si="14"/>
        <v>-228992.1862418188</v>
      </c>
      <c r="G145" s="152">
        <f t="shared" si="11"/>
        <v>397450.7560037564</v>
      </c>
      <c r="H145" s="124"/>
      <c r="I145" s="153">
        <v>71</v>
      </c>
      <c r="J145" s="148">
        <f t="shared" si="12"/>
      </c>
      <c r="K145" s="150">
        <f t="shared" si="15"/>
      </c>
      <c r="L145" s="151">
        <f t="shared" si="9"/>
      </c>
      <c r="M145" s="154">
        <f t="shared" si="16"/>
      </c>
      <c r="N145" s="155"/>
    </row>
    <row r="146" spans="2:14" ht="12.75">
      <c r="B146" s="147">
        <v>72</v>
      </c>
      <c r="C146" s="148">
        <f t="shared" si="13"/>
        <v>0.0475</v>
      </c>
      <c r="D146" s="149"/>
      <c r="E146" s="150">
        <f t="shared" si="10"/>
        <v>-3229.9386641866467</v>
      </c>
      <c r="F146" s="151">
        <f t="shared" si="14"/>
        <v>-232222.12490600545</v>
      </c>
      <c r="G146" s="152">
        <f t="shared" si="11"/>
        <v>395794.059915418</v>
      </c>
      <c r="H146" s="124"/>
      <c r="I146" s="153">
        <v>72</v>
      </c>
      <c r="J146" s="148">
        <f t="shared" si="12"/>
      </c>
      <c r="K146" s="150">
        <f t="shared" si="15"/>
      </c>
      <c r="L146" s="151">
        <f t="shared" si="9"/>
      </c>
      <c r="M146" s="154">
        <f t="shared" si="16"/>
      </c>
      <c r="N146" s="155"/>
    </row>
    <row r="147" spans="2:14" ht="12.75">
      <c r="B147" s="147">
        <v>73</v>
      </c>
      <c r="C147" s="148">
        <f t="shared" si="13"/>
        <v>0.0475</v>
      </c>
      <c r="D147" s="149"/>
      <c r="E147" s="150">
        <f t="shared" si="10"/>
        <v>-3229.9386641866463</v>
      </c>
      <c r="F147" s="151">
        <f t="shared" si="14"/>
        <v>-235452.0635701921</v>
      </c>
      <c r="G147" s="152">
        <f t="shared" si="11"/>
        <v>394130.80607172986</v>
      </c>
      <c r="H147" s="124"/>
      <c r="I147" s="153">
        <v>73</v>
      </c>
      <c r="J147" s="148">
        <f t="shared" si="12"/>
      </c>
      <c r="K147" s="150">
        <f t="shared" si="15"/>
      </c>
      <c r="L147" s="151">
        <f t="shared" si="9"/>
      </c>
      <c r="M147" s="154">
        <f t="shared" si="16"/>
      </c>
      <c r="N147" s="155"/>
    </row>
    <row r="148" spans="2:14" ht="12.75">
      <c r="B148" s="147">
        <v>74</v>
      </c>
      <c r="C148" s="148">
        <f t="shared" si="13"/>
        <v>0.0475</v>
      </c>
      <c r="D148" s="149"/>
      <c r="E148" s="150">
        <f t="shared" si="10"/>
        <v>-3229.938664186647</v>
      </c>
      <c r="F148" s="151">
        <f t="shared" si="14"/>
        <v>-238682.00223437877</v>
      </c>
      <c r="G148" s="152">
        <f t="shared" si="11"/>
        <v>392460.9685149105</v>
      </c>
      <c r="H148" s="124"/>
      <c r="I148" s="153">
        <v>74</v>
      </c>
      <c r="J148" s="148">
        <f t="shared" si="12"/>
      </c>
      <c r="K148" s="150">
        <f t="shared" si="15"/>
      </c>
      <c r="L148" s="151">
        <f t="shared" si="9"/>
      </c>
      <c r="M148" s="154">
        <f t="shared" si="16"/>
      </c>
      <c r="N148" s="155"/>
    </row>
    <row r="149" spans="2:14" ht="12.75">
      <c r="B149" s="147">
        <v>75</v>
      </c>
      <c r="C149" s="148">
        <f t="shared" si="13"/>
        <v>0.0475</v>
      </c>
      <c r="D149" s="149"/>
      <c r="E149" s="150">
        <f t="shared" si="10"/>
        <v>-3229.9386641866463</v>
      </c>
      <c r="F149" s="151">
        <f t="shared" si="14"/>
        <v>-241911.94089856543</v>
      </c>
      <c r="G149" s="152">
        <f t="shared" si="11"/>
        <v>390784.5211844287</v>
      </c>
      <c r="H149" s="124"/>
      <c r="I149" s="153">
        <v>75</v>
      </c>
      <c r="J149" s="148">
        <f t="shared" si="12"/>
      </c>
      <c r="K149" s="150">
        <f t="shared" si="15"/>
      </c>
      <c r="L149" s="151">
        <f t="shared" si="9"/>
      </c>
      <c r="M149" s="154">
        <f t="shared" si="16"/>
      </c>
      <c r="N149" s="155"/>
    </row>
    <row r="150" spans="2:14" ht="12.75">
      <c r="B150" s="147">
        <v>76</v>
      </c>
      <c r="C150" s="148">
        <f t="shared" si="13"/>
        <v>0.0475</v>
      </c>
      <c r="D150" s="149"/>
      <c r="E150" s="150">
        <f t="shared" si="10"/>
        <v>-3229.9386641866463</v>
      </c>
      <c r="F150" s="151">
        <f t="shared" si="14"/>
        <v>-245141.8795627521</v>
      </c>
      <c r="G150" s="152">
        <f t="shared" si="11"/>
        <v>389101.4379165971</v>
      </c>
      <c r="H150" s="124"/>
      <c r="I150" s="153">
        <v>76</v>
      </c>
      <c r="J150" s="148">
        <f t="shared" si="12"/>
      </c>
      <c r="K150" s="150">
        <f t="shared" si="15"/>
      </c>
      <c r="L150" s="151">
        <f t="shared" si="9"/>
      </c>
      <c r="M150" s="154">
        <f t="shared" si="16"/>
      </c>
      <c r="N150" s="155"/>
    </row>
    <row r="151" spans="2:14" ht="12.75">
      <c r="B151" s="147">
        <v>77</v>
      </c>
      <c r="C151" s="148">
        <f t="shared" si="13"/>
        <v>0.0475</v>
      </c>
      <c r="D151" s="149"/>
      <c r="E151" s="150">
        <f t="shared" si="10"/>
        <v>-3229.9386641866454</v>
      </c>
      <c r="F151" s="151">
        <f t="shared" si="14"/>
        <v>-248371.81822693875</v>
      </c>
      <c r="G151" s="152">
        <f t="shared" si="11"/>
        <v>387411.69244416367</v>
      </c>
      <c r="H151" s="124"/>
      <c r="I151" s="153">
        <v>77</v>
      </c>
      <c r="J151" s="148">
        <f t="shared" si="12"/>
      </c>
      <c r="K151" s="150">
        <f t="shared" si="15"/>
      </c>
      <c r="L151" s="151">
        <f t="shared" si="9"/>
      </c>
      <c r="M151" s="154">
        <f t="shared" si="16"/>
      </c>
      <c r="N151" s="155"/>
    </row>
    <row r="152" spans="2:14" ht="12.75">
      <c r="B152" s="147">
        <v>78</v>
      </c>
      <c r="C152" s="148">
        <f t="shared" si="13"/>
        <v>0.0475</v>
      </c>
      <c r="D152" s="149"/>
      <c r="E152" s="150">
        <f t="shared" si="10"/>
        <v>-3229.938664186645</v>
      </c>
      <c r="F152" s="151">
        <f t="shared" si="14"/>
        <v>-251601.7568911254</v>
      </c>
      <c r="G152" s="152">
        <f t="shared" si="11"/>
        <v>385715.2583959018</v>
      </c>
      <c r="H152" s="124"/>
      <c r="I152" s="153">
        <v>78</v>
      </c>
      <c r="J152" s="148">
        <f t="shared" si="12"/>
      </c>
      <c r="K152" s="150">
        <f t="shared" si="15"/>
      </c>
      <c r="L152" s="151">
        <f t="shared" si="9"/>
      </c>
      <c r="M152" s="154">
        <f t="shared" si="16"/>
      </c>
      <c r="N152" s="155"/>
    </row>
    <row r="153" spans="2:14" ht="12.75">
      <c r="B153" s="147">
        <v>79</v>
      </c>
      <c r="C153" s="148">
        <f t="shared" si="13"/>
        <v>0.0475</v>
      </c>
      <c r="D153" s="149"/>
      <c r="E153" s="150">
        <f t="shared" si="10"/>
        <v>-3229.9386641866454</v>
      </c>
      <c r="F153" s="151">
        <f t="shared" si="14"/>
        <v>-254831.69555531206</v>
      </c>
      <c r="G153" s="152">
        <f t="shared" si="11"/>
        <v>384012.10929619893</v>
      </c>
      <c r="H153" s="124"/>
      <c r="I153" s="153">
        <v>79</v>
      </c>
      <c r="J153" s="148">
        <f t="shared" si="12"/>
      </c>
      <c r="K153" s="150">
        <f t="shared" si="15"/>
      </c>
      <c r="L153" s="151">
        <f t="shared" si="9"/>
      </c>
      <c r="M153" s="154">
        <f t="shared" si="16"/>
      </c>
      <c r="N153" s="155"/>
    </row>
    <row r="154" spans="2:14" ht="12.75">
      <c r="B154" s="147">
        <v>80</v>
      </c>
      <c r="C154" s="148">
        <f t="shared" si="13"/>
        <v>0.0475</v>
      </c>
      <c r="D154" s="149"/>
      <c r="E154" s="150">
        <f t="shared" si="10"/>
        <v>-3229.9386641866445</v>
      </c>
      <c r="F154" s="151">
        <f t="shared" si="14"/>
        <v>-258061.63421949872</v>
      </c>
      <c r="G154" s="152">
        <f t="shared" si="11"/>
        <v>382302.21856464306</v>
      </c>
      <c r="H154" s="124"/>
      <c r="I154" s="153">
        <v>80</v>
      </c>
      <c r="J154" s="148">
        <f t="shared" si="12"/>
      </c>
      <c r="K154" s="150">
        <f t="shared" si="15"/>
      </c>
      <c r="L154" s="151">
        <f t="shared" si="9"/>
      </c>
      <c r="M154" s="154">
        <f t="shared" si="16"/>
      </c>
      <c r="N154" s="155"/>
    </row>
    <row r="155" spans="2:14" ht="12.75">
      <c r="B155" s="147">
        <v>81</v>
      </c>
      <c r="C155" s="148">
        <f t="shared" si="13"/>
        <v>0.0475</v>
      </c>
      <c r="D155" s="149"/>
      <c r="E155" s="150">
        <f t="shared" si="10"/>
        <v>-3229.9386641866445</v>
      </c>
      <c r="F155" s="151">
        <f t="shared" si="14"/>
        <v>-261291.57288368538</v>
      </c>
      <c r="G155" s="152">
        <f t="shared" si="11"/>
        <v>380585.5595156081</v>
      </c>
      <c r="H155" s="124"/>
      <c r="I155" s="153">
        <v>81</v>
      </c>
      <c r="J155" s="148">
        <f t="shared" si="12"/>
      </c>
      <c r="K155" s="150">
        <f t="shared" si="15"/>
      </c>
      <c r="L155" s="151">
        <f t="shared" si="9"/>
      </c>
      <c r="M155" s="154">
        <f t="shared" si="16"/>
      </c>
      <c r="N155" s="155"/>
    </row>
    <row r="156" spans="2:14" ht="12.75">
      <c r="B156" s="147">
        <v>82</v>
      </c>
      <c r="C156" s="148">
        <f t="shared" si="13"/>
        <v>0.0475</v>
      </c>
      <c r="D156" s="149"/>
      <c r="E156" s="150">
        <f t="shared" si="10"/>
        <v>-3229.9386641866436</v>
      </c>
      <c r="F156" s="151">
        <f t="shared" si="14"/>
        <v>-264521.51154787204</v>
      </c>
      <c r="G156" s="152">
        <f t="shared" si="11"/>
        <v>378862.10535783746</v>
      </c>
      <c r="H156" s="124"/>
      <c r="I156" s="153">
        <v>82</v>
      </c>
      <c r="J156" s="148">
        <f t="shared" si="12"/>
      </c>
      <c r="K156" s="150">
        <f t="shared" si="15"/>
      </c>
      <c r="L156" s="151">
        <f t="shared" si="9"/>
      </c>
      <c r="M156" s="154">
        <f t="shared" si="16"/>
      </c>
      <c r="N156" s="155"/>
    </row>
    <row r="157" spans="2:14" ht="12.75">
      <c r="B157" s="147">
        <v>83</v>
      </c>
      <c r="C157" s="148">
        <f t="shared" si="13"/>
        <v>0.0475</v>
      </c>
      <c r="D157" s="149"/>
      <c r="E157" s="150">
        <f t="shared" si="10"/>
        <v>-3229.9386641866436</v>
      </c>
      <c r="F157" s="151">
        <f t="shared" si="14"/>
        <v>-267751.45021205867</v>
      </c>
      <c r="G157" s="152">
        <f t="shared" si="11"/>
        <v>377131.8291940256</v>
      </c>
      <c r="H157" s="124"/>
      <c r="I157" s="153">
        <v>83</v>
      </c>
      <c r="J157" s="148">
        <f t="shared" si="12"/>
      </c>
      <c r="K157" s="150">
        <f t="shared" si="15"/>
      </c>
      <c r="L157" s="151">
        <f t="shared" si="9"/>
      </c>
      <c r="M157" s="154">
        <f t="shared" si="16"/>
      </c>
      <c r="N157" s="155"/>
    </row>
    <row r="158" spans="2:14" ht="12.75">
      <c r="B158" s="147">
        <v>84</v>
      </c>
      <c r="C158" s="148">
        <f t="shared" si="13"/>
        <v>0.0475</v>
      </c>
      <c r="D158" s="149"/>
      <c r="E158" s="150">
        <f t="shared" si="10"/>
        <v>-3229.9386641866427</v>
      </c>
      <c r="F158" s="151">
        <f t="shared" si="14"/>
        <v>-270981.3888762453</v>
      </c>
      <c r="G158" s="152">
        <f t="shared" si="11"/>
        <v>375394.70402039867</v>
      </c>
      <c r="H158" s="124"/>
      <c r="I158" s="153">
        <v>84</v>
      </c>
      <c r="J158" s="148">
        <f t="shared" si="12"/>
      </c>
      <c r="K158" s="150">
        <f t="shared" si="15"/>
      </c>
      <c r="L158" s="151">
        <f t="shared" si="9"/>
      </c>
      <c r="M158" s="154">
        <f t="shared" si="16"/>
      </c>
      <c r="N158" s="155"/>
    </row>
    <row r="159" spans="2:14" ht="12.75">
      <c r="B159" s="147">
        <v>85</v>
      </c>
      <c r="C159" s="148">
        <f t="shared" si="13"/>
        <v>0.0475</v>
      </c>
      <c r="D159" s="149"/>
      <c r="E159" s="150">
        <f t="shared" si="10"/>
        <v>-3229.938664186642</v>
      </c>
      <c r="F159" s="151">
        <f t="shared" si="14"/>
        <v>-274211.3275404319</v>
      </c>
      <c r="G159" s="152">
        <f t="shared" si="11"/>
        <v>373650.7027262928</v>
      </c>
      <c r="H159" s="124"/>
      <c r="I159" s="153">
        <v>85</v>
      </c>
      <c r="J159" s="148">
        <f t="shared" si="12"/>
      </c>
      <c r="K159" s="150">
        <f t="shared" si="15"/>
      </c>
      <c r="L159" s="151">
        <f t="shared" si="9"/>
      </c>
      <c r="M159" s="154">
        <f t="shared" si="16"/>
      </c>
      <c r="N159" s="155"/>
    </row>
    <row r="160" spans="2:14" ht="12.75">
      <c r="B160" s="147">
        <v>86</v>
      </c>
      <c r="C160" s="148">
        <f t="shared" si="13"/>
        <v>0.0475</v>
      </c>
      <c r="D160" s="149"/>
      <c r="E160" s="150">
        <f t="shared" si="10"/>
        <v>-3229.9386641866427</v>
      </c>
      <c r="F160" s="151">
        <f t="shared" si="14"/>
        <v>-277441.26620461856</v>
      </c>
      <c r="G160" s="152">
        <f t="shared" si="11"/>
        <v>371899.79809373105</v>
      </c>
      <c r="H160" s="124"/>
      <c r="I160" s="153">
        <v>86</v>
      </c>
      <c r="J160" s="148">
        <f t="shared" si="12"/>
      </c>
      <c r="K160" s="150">
        <f t="shared" si="15"/>
      </c>
      <c r="L160" s="151">
        <f t="shared" si="9"/>
      </c>
      <c r="M160" s="154">
        <f t="shared" si="16"/>
      </c>
      <c r="N160" s="155"/>
    </row>
    <row r="161" spans="2:14" ht="12.75">
      <c r="B161" s="147">
        <v>87</v>
      </c>
      <c r="C161" s="148">
        <f t="shared" si="13"/>
        <v>0.0475</v>
      </c>
      <c r="D161" s="149"/>
      <c r="E161" s="150">
        <f t="shared" si="10"/>
        <v>-3229.9386641866417</v>
      </c>
      <c r="F161" s="151">
        <f t="shared" si="14"/>
        <v>-280671.2048688052</v>
      </c>
      <c r="G161" s="152">
        <f t="shared" si="11"/>
        <v>370141.96279699873</v>
      </c>
      <c r="H161" s="124"/>
      <c r="I161" s="153">
        <v>87</v>
      </c>
      <c r="J161" s="148">
        <f t="shared" si="12"/>
      </c>
      <c r="K161" s="150">
        <f t="shared" si="15"/>
      </c>
      <c r="L161" s="151">
        <f t="shared" si="9"/>
      </c>
      <c r="M161" s="154">
        <f t="shared" si="16"/>
      </c>
      <c r="N161" s="155"/>
    </row>
    <row r="162" spans="2:14" ht="12.75">
      <c r="B162" s="147">
        <v>88</v>
      </c>
      <c r="C162" s="148">
        <f t="shared" si="13"/>
        <v>0.0475</v>
      </c>
      <c r="D162" s="149"/>
      <c r="E162" s="150">
        <f t="shared" si="10"/>
        <v>-3229.938664186641</v>
      </c>
      <c r="F162" s="151">
        <f t="shared" si="14"/>
        <v>-283901.1435329918</v>
      </c>
      <c r="G162" s="152">
        <f t="shared" si="11"/>
        <v>368377.16940221685</v>
      </c>
      <c r="H162" s="124"/>
      <c r="I162" s="153">
        <v>88</v>
      </c>
      <c r="J162" s="148">
        <f t="shared" si="12"/>
      </c>
      <c r="K162" s="150">
        <f t="shared" si="15"/>
      </c>
      <c r="L162" s="151">
        <f t="shared" si="9"/>
      </c>
      <c r="M162" s="154">
        <f t="shared" si="16"/>
      </c>
      <c r="N162" s="155"/>
    </row>
    <row r="163" spans="2:14" ht="12.75">
      <c r="B163" s="147">
        <v>89</v>
      </c>
      <c r="C163" s="148">
        <f t="shared" si="13"/>
        <v>0.0475</v>
      </c>
      <c r="D163" s="149"/>
      <c r="E163" s="150">
        <f t="shared" si="10"/>
        <v>-3229.938664186641</v>
      </c>
      <c r="F163" s="151">
        <f t="shared" si="14"/>
        <v>-287131.08219717845</v>
      </c>
      <c r="G163" s="152">
        <f t="shared" si="11"/>
        <v>366605.390366914</v>
      </c>
      <c r="H163" s="124"/>
      <c r="I163" s="153">
        <v>89</v>
      </c>
      <c r="J163" s="148">
        <f t="shared" si="12"/>
      </c>
      <c r="K163" s="150">
        <f t="shared" si="15"/>
      </c>
      <c r="L163" s="151">
        <f t="shared" si="9"/>
      </c>
      <c r="M163" s="154">
        <f t="shared" si="16"/>
      </c>
      <c r="N163" s="155"/>
    </row>
    <row r="164" spans="2:14" ht="12.75">
      <c r="B164" s="147">
        <v>90</v>
      </c>
      <c r="C164" s="148">
        <f t="shared" si="13"/>
        <v>0.0475</v>
      </c>
      <c r="D164" s="149"/>
      <c r="E164" s="150">
        <f t="shared" si="10"/>
        <v>-3229.9386641866404</v>
      </c>
      <c r="F164" s="151">
        <f t="shared" si="14"/>
        <v>-290361.0208613651</v>
      </c>
      <c r="G164" s="152">
        <f t="shared" si="11"/>
        <v>364826.5980395964</v>
      </c>
      <c r="H164" s="124"/>
      <c r="I164" s="153">
        <v>90</v>
      </c>
      <c r="J164" s="148">
        <f t="shared" si="12"/>
      </c>
      <c r="K164" s="150">
        <f t="shared" si="15"/>
      </c>
      <c r="L164" s="151">
        <f t="shared" si="9"/>
      </c>
      <c r="M164" s="154">
        <f t="shared" si="16"/>
      </c>
      <c r="N164" s="155"/>
    </row>
    <row r="165" spans="2:14" ht="12.75">
      <c r="B165" s="147">
        <v>91</v>
      </c>
      <c r="C165" s="148">
        <f t="shared" si="13"/>
        <v>0.0475</v>
      </c>
      <c r="D165" s="149"/>
      <c r="E165" s="150">
        <f t="shared" si="10"/>
        <v>-3229.93866418664</v>
      </c>
      <c r="F165" s="151">
        <f t="shared" si="14"/>
        <v>-293590.9595255517</v>
      </c>
      <c r="G165" s="152">
        <f t="shared" si="11"/>
        <v>363040.7646593165</v>
      </c>
      <c r="H165" s="124"/>
      <c r="I165" s="153">
        <v>91</v>
      </c>
      <c r="J165" s="148">
        <f t="shared" si="12"/>
      </c>
      <c r="K165" s="150">
        <f t="shared" si="15"/>
      </c>
      <c r="L165" s="151">
        <f t="shared" si="9"/>
      </c>
      <c r="M165" s="154">
        <f t="shared" si="16"/>
      </c>
      <c r="N165" s="155"/>
    </row>
    <row r="166" spans="2:14" ht="12.75">
      <c r="B166" s="147">
        <v>92</v>
      </c>
      <c r="C166" s="148">
        <f t="shared" si="13"/>
        <v>0.0475</v>
      </c>
      <c r="D166" s="149"/>
      <c r="E166" s="150">
        <f t="shared" si="10"/>
        <v>-3229.938664186639</v>
      </c>
      <c r="F166" s="151">
        <f t="shared" si="14"/>
        <v>-296820.89818973833</v>
      </c>
      <c r="G166" s="152">
        <f t="shared" si="11"/>
        <v>361247.8623552397</v>
      </c>
      <c r="H166" s="124"/>
      <c r="I166" s="153">
        <v>92</v>
      </c>
      <c r="J166" s="148">
        <f t="shared" si="12"/>
      </c>
      <c r="K166" s="150">
        <f t="shared" si="15"/>
      </c>
      <c r="L166" s="151">
        <f t="shared" si="9"/>
      </c>
      <c r="M166" s="154">
        <f t="shared" si="16"/>
      </c>
      <c r="N166" s="155"/>
    </row>
    <row r="167" spans="2:14" ht="12.75">
      <c r="B167" s="147">
        <v>93</v>
      </c>
      <c r="C167" s="148">
        <f t="shared" si="13"/>
        <v>0.0475</v>
      </c>
      <c r="D167" s="149"/>
      <c r="E167" s="150">
        <f t="shared" si="10"/>
        <v>-3229.93866418664</v>
      </c>
      <c r="F167" s="151">
        <f t="shared" si="14"/>
        <v>-300050.83685392496</v>
      </c>
      <c r="G167" s="152">
        <f t="shared" si="11"/>
        <v>359447.8631462092</v>
      </c>
      <c r="H167" s="124"/>
      <c r="I167" s="153">
        <v>93</v>
      </c>
      <c r="J167" s="148">
        <f t="shared" si="12"/>
      </c>
      <c r="K167" s="150">
        <f t="shared" si="15"/>
      </c>
      <c r="L167" s="151">
        <f t="shared" si="9"/>
      </c>
      <c r="M167" s="154">
        <f t="shared" si="16"/>
      </c>
      <c r="N167" s="155"/>
    </row>
    <row r="168" spans="2:14" ht="12.75">
      <c r="B168" s="147">
        <v>94</v>
      </c>
      <c r="C168" s="148">
        <f t="shared" si="13"/>
        <v>0.0475</v>
      </c>
      <c r="D168" s="149"/>
      <c r="E168" s="150">
        <f t="shared" si="10"/>
        <v>-3229.938664186639</v>
      </c>
      <c r="F168" s="151">
        <f t="shared" si="14"/>
        <v>-303280.7755181116</v>
      </c>
      <c r="G168" s="152">
        <f t="shared" si="11"/>
        <v>357640.7389403097</v>
      </c>
      <c r="H168" s="124"/>
      <c r="I168" s="153">
        <v>94</v>
      </c>
      <c r="J168" s="148">
        <f t="shared" si="12"/>
      </c>
      <c r="K168" s="150">
        <f t="shared" si="15"/>
      </c>
      <c r="L168" s="151">
        <f t="shared" si="9"/>
      </c>
      <c r="M168" s="154">
        <f t="shared" si="16"/>
      </c>
      <c r="N168" s="155"/>
    </row>
    <row r="169" spans="2:14" ht="12.75">
      <c r="B169" s="147">
        <v>95</v>
      </c>
      <c r="C169" s="148">
        <f t="shared" si="13"/>
        <v>0.0475</v>
      </c>
      <c r="D169" s="149"/>
      <c r="E169" s="150">
        <f t="shared" si="10"/>
        <v>-3229.9386641866395</v>
      </c>
      <c r="F169" s="151">
        <f t="shared" si="14"/>
        <v>-306510.7141822982</v>
      </c>
      <c r="G169" s="152">
        <f t="shared" si="11"/>
        <v>355826.4615344284</v>
      </c>
      <c r="H169" s="124"/>
      <c r="I169" s="153">
        <v>95</v>
      </c>
      <c r="J169" s="148">
        <f t="shared" si="12"/>
      </c>
      <c r="K169" s="150">
        <f t="shared" si="15"/>
      </c>
      <c r="L169" s="151">
        <f t="shared" si="9"/>
      </c>
      <c r="M169" s="154">
        <f t="shared" si="16"/>
      </c>
      <c r="N169" s="155"/>
    </row>
    <row r="170" spans="2:14" ht="12.75">
      <c r="B170" s="147">
        <v>96</v>
      </c>
      <c r="C170" s="148">
        <f t="shared" si="13"/>
        <v>0.0475</v>
      </c>
      <c r="D170" s="149"/>
      <c r="E170" s="150">
        <f t="shared" si="10"/>
        <v>-3229.9386641866386</v>
      </c>
      <c r="F170" s="151">
        <f t="shared" si="14"/>
        <v>-309740.65284648485</v>
      </c>
      <c r="G170" s="152">
        <f t="shared" si="11"/>
        <v>354005.00261381554</v>
      </c>
      <c r="H170" s="124"/>
      <c r="I170" s="153">
        <v>96</v>
      </c>
      <c r="J170" s="148">
        <f t="shared" si="12"/>
      </c>
      <c r="K170" s="150">
        <f t="shared" si="15"/>
      </c>
      <c r="L170" s="151">
        <f t="shared" si="9"/>
      </c>
      <c r="M170" s="154">
        <f t="shared" si="16"/>
      </c>
      <c r="N170" s="155"/>
    </row>
    <row r="171" spans="2:14" ht="12.75">
      <c r="B171" s="147">
        <v>97</v>
      </c>
      <c r="C171" s="148">
        <f t="shared" si="13"/>
        <v>0.0475</v>
      </c>
      <c r="D171" s="149"/>
      <c r="E171" s="150">
        <f t="shared" si="10"/>
        <v>-3229.9386641866377</v>
      </c>
      <c r="F171" s="151">
        <f t="shared" si="14"/>
        <v>-312970.5915106715</v>
      </c>
      <c r="G171" s="152">
        <f t="shared" si="11"/>
        <v>352176.3337516419</v>
      </c>
      <c r="H171" s="124"/>
      <c r="I171" s="153">
        <v>97</v>
      </c>
      <c r="J171" s="148">
        <f t="shared" si="12"/>
      </c>
      <c r="K171" s="150">
        <f t="shared" si="15"/>
      </c>
      <c r="L171" s="151">
        <f t="shared" si="9"/>
      </c>
      <c r="M171" s="154">
        <f t="shared" si="16"/>
      </c>
      <c r="N171" s="155"/>
    </row>
    <row r="172" spans="2:14" ht="12.75">
      <c r="B172" s="147">
        <v>98</v>
      </c>
      <c r="C172" s="148">
        <f t="shared" si="13"/>
        <v>0.0475</v>
      </c>
      <c r="D172" s="149"/>
      <c r="E172" s="150">
        <f t="shared" si="10"/>
        <v>-3229.9386641866363</v>
      </c>
      <c r="F172" s="151">
        <f t="shared" si="14"/>
        <v>-316200.5301748581</v>
      </c>
      <c r="G172" s="152">
        <f t="shared" si="11"/>
        <v>350340.42640855553</v>
      </c>
      <c r="H172" s="124"/>
      <c r="I172" s="153">
        <v>98</v>
      </c>
      <c r="J172" s="148">
        <f t="shared" si="12"/>
      </c>
      <c r="K172" s="150">
        <f t="shared" si="15"/>
      </c>
      <c r="L172" s="151">
        <f t="shared" si="9"/>
      </c>
      <c r="M172" s="154">
        <f t="shared" si="16"/>
      </c>
      <c r="N172" s="155"/>
    </row>
    <row r="173" spans="2:14" ht="12.75">
      <c r="B173" s="147">
        <v>99</v>
      </c>
      <c r="C173" s="148">
        <f t="shared" si="13"/>
        <v>0.0475</v>
      </c>
      <c r="D173" s="149"/>
      <c r="E173" s="150">
        <f t="shared" si="10"/>
        <v>-3229.9386641866367</v>
      </c>
      <c r="F173" s="151">
        <f t="shared" si="14"/>
        <v>-319430.46883904474</v>
      </c>
      <c r="G173" s="152">
        <f t="shared" si="11"/>
        <v>348497.2519322361</v>
      </c>
      <c r="H173" s="124"/>
      <c r="I173" s="153">
        <v>99</v>
      </c>
      <c r="J173" s="148">
        <f t="shared" si="12"/>
      </c>
      <c r="K173" s="150">
        <f t="shared" si="15"/>
      </c>
      <c r="L173" s="151">
        <f t="shared" si="9"/>
      </c>
      <c r="M173" s="154">
        <f t="shared" si="16"/>
      </c>
      <c r="N173" s="155"/>
    </row>
    <row r="174" spans="2:14" ht="12.75">
      <c r="B174" s="147">
        <v>100</v>
      </c>
      <c r="C174" s="148">
        <f t="shared" si="13"/>
        <v>0.0475</v>
      </c>
      <c r="D174" s="149"/>
      <c r="E174" s="150">
        <f t="shared" si="10"/>
        <v>-3229.9386641866363</v>
      </c>
      <c r="F174" s="151">
        <f t="shared" si="14"/>
        <v>-322660.40750323137</v>
      </c>
      <c r="G174" s="152">
        <f t="shared" si="11"/>
        <v>346646.78155694786</v>
      </c>
      <c r="H174" s="124"/>
      <c r="I174" s="153">
        <v>100</v>
      </c>
      <c r="J174" s="148">
        <f t="shared" si="12"/>
      </c>
      <c r="K174" s="150">
        <f t="shared" si="15"/>
      </c>
      <c r="L174" s="151">
        <f t="shared" si="9"/>
      </c>
      <c r="M174" s="154">
        <f t="shared" si="16"/>
      </c>
      <c r="N174" s="155"/>
    </row>
    <row r="175" spans="2:14" ht="12.75">
      <c r="B175" s="147">
        <v>101</v>
      </c>
      <c r="C175" s="148">
        <f t="shared" si="13"/>
        <v>0.0475</v>
      </c>
      <c r="D175" s="149"/>
      <c r="E175" s="150">
        <f t="shared" si="10"/>
        <v>-3229.9386641866354</v>
      </c>
      <c r="F175" s="151">
        <f t="shared" si="14"/>
        <v>-325890.346167418</v>
      </c>
      <c r="G175" s="152">
        <f t="shared" si="11"/>
        <v>344788.9864030908</v>
      </c>
      <c r="H175" s="124"/>
      <c r="I175" s="153">
        <v>101</v>
      </c>
      <c r="J175" s="148">
        <f t="shared" si="12"/>
      </c>
      <c r="K175" s="150">
        <f t="shared" si="15"/>
      </c>
      <c r="L175" s="151">
        <f t="shared" si="9"/>
      </c>
      <c r="M175" s="154">
        <f t="shared" si="16"/>
      </c>
      <c r="N175" s="155"/>
    </row>
    <row r="176" spans="2:14" ht="12.75">
      <c r="B176" s="147">
        <v>102</v>
      </c>
      <c r="C176" s="148">
        <f t="shared" si="13"/>
        <v>0.0475</v>
      </c>
      <c r="D176" s="149"/>
      <c r="E176" s="150">
        <f t="shared" si="10"/>
        <v>-3229.9386641866354</v>
      </c>
      <c r="F176" s="151">
        <f t="shared" si="14"/>
        <v>-329120.28483160463</v>
      </c>
      <c r="G176" s="152">
        <f t="shared" si="11"/>
        <v>342923.83747674973</v>
      </c>
      <c r="H176" s="124"/>
      <c r="I176" s="153">
        <v>102</v>
      </c>
      <c r="J176" s="148">
        <f t="shared" si="12"/>
      </c>
      <c r="K176" s="150">
        <f t="shared" si="15"/>
      </c>
      <c r="L176" s="151">
        <f aca="true" t="shared" si="17" ref="L176:L239">IF(K176="","",+K176+L175)</f>
      </c>
      <c r="M176" s="154">
        <f t="shared" si="16"/>
      </c>
      <c r="N176" s="155"/>
    </row>
    <row r="177" spans="2:14" ht="12.75">
      <c r="B177" s="147">
        <v>103</v>
      </c>
      <c r="C177" s="148">
        <f t="shared" si="13"/>
        <v>0.0475</v>
      </c>
      <c r="D177" s="149"/>
      <c r="E177" s="150">
        <f t="shared" si="10"/>
        <v>-3229.9386641866336</v>
      </c>
      <c r="F177" s="151">
        <f t="shared" si="14"/>
        <v>-332350.22349579126</v>
      </c>
      <c r="G177" s="152">
        <f t="shared" si="11"/>
        <v>341051.3056692419</v>
      </c>
      <c r="H177" s="124"/>
      <c r="I177" s="153">
        <v>103</v>
      </c>
      <c r="J177" s="148">
        <f t="shared" si="12"/>
      </c>
      <c r="K177" s="150">
        <f t="shared" si="15"/>
      </c>
      <c r="L177" s="151">
        <f t="shared" si="17"/>
      </c>
      <c r="M177" s="154">
        <f t="shared" si="16"/>
      </c>
      <c r="N177" s="155"/>
    </row>
    <row r="178" spans="2:14" ht="12.75">
      <c r="B178" s="147">
        <v>104</v>
      </c>
      <c r="C178" s="148">
        <f t="shared" si="13"/>
        <v>0.0475</v>
      </c>
      <c r="D178" s="149"/>
      <c r="E178" s="150">
        <f t="shared" si="10"/>
        <v>-3229.9386641866336</v>
      </c>
      <c r="F178" s="151">
        <f t="shared" si="14"/>
        <v>-335580.1621599779</v>
      </c>
      <c r="G178" s="152">
        <f t="shared" si="11"/>
        <v>339171.36175666266</v>
      </c>
      <c r="H178" s="124"/>
      <c r="I178" s="153">
        <v>104</v>
      </c>
      <c r="J178" s="148">
        <f t="shared" si="12"/>
      </c>
      <c r="K178" s="150">
        <f t="shared" si="15"/>
      </c>
      <c r="L178" s="151">
        <f t="shared" si="17"/>
      </c>
      <c r="M178" s="154">
        <f t="shared" si="16"/>
      </c>
      <c r="N178" s="155"/>
    </row>
    <row r="179" spans="2:14" ht="12.75">
      <c r="B179" s="147">
        <v>105</v>
      </c>
      <c r="C179" s="148">
        <f t="shared" si="13"/>
        <v>0.0475</v>
      </c>
      <c r="D179" s="149"/>
      <c r="E179" s="150">
        <f t="shared" si="10"/>
        <v>-3229.938664186633</v>
      </c>
      <c r="F179" s="151">
        <f t="shared" si="14"/>
        <v>-338810.1008241645</v>
      </c>
      <c r="G179" s="152">
        <f t="shared" si="11"/>
        <v>337283.9763994295</v>
      </c>
      <c r="H179" s="124"/>
      <c r="I179" s="153">
        <v>105</v>
      </c>
      <c r="J179" s="148">
        <f t="shared" si="12"/>
      </c>
      <c r="K179" s="150">
        <f t="shared" si="15"/>
      </c>
      <c r="L179" s="151">
        <f t="shared" si="17"/>
      </c>
      <c r="M179" s="154">
        <f t="shared" si="16"/>
      </c>
      <c r="N179" s="155"/>
    </row>
    <row r="180" spans="2:14" ht="12.75">
      <c r="B180" s="147">
        <v>106</v>
      </c>
      <c r="C180" s="148">
        <f t="shared" si="13"/>
        <v>0.0475</v>
      </c>
      <c r="D180" s="149"/>
      <c r="E180" s="150">
        <f t="shared" si="10"/>
        <v>-3229.938664186633</v>
      </c>
      <c r="F180" s="151">
        <f t="shared" si="14"/>
        <v>-342040.03948835115</v>
      </c>
      <c r="G180" s="152">
        <f t="shared" si="11"/>
        <v>335389.12014182395</v>
      </c>
      <c r="H180" s="124"/>
      <c r="I180" s="153">
        <v>106</v>
      </c>
      <c r="J180" s="148">
        <f t="shared" si="12"/>
      </c>
      <c r="K180" s="150">
        <f t="shared" si="15"/>
      </c>
      <c r="L180" s="151">
        <f t="shared" si="17"/>
      </c>
      <c r="M180" s="154">
        <f t="shared" si="16"/>
      </c>
      <c r="N180" s="155"/>
    </row>
    <row r="181" spans="2:14" ht="12.75">
      <c r="B181" s="147">
        <v>107</v>
      </c>
      <c r="C181" s="148">
        <f t="shared" si="13"/>
        <v>0.0475</v>
      </c>
      <c r="D181" s="149"/>
      <c r="E181" s="150">
        <f t="shared" si="10"/>
        <v>-3229.938664186632</v>
      </c>
      <c r="F181" s="151">
        <f t="shared" si="14"/>
        <v>-345269.9781525378</v>
      </c>
      <c r="G181" s="152">
        <f t="shared" si="11"/>
        <v>333486.76341153204</v>
      </c>
      <c r="H181" s="124"/>
      <c r="I181" s="153">
        <v>107</v>
      </c>
      <c r="J181" s="148">
        <f t="shared" si="12"/>
      </c>
      <c r="K181" s="150">
        <f t="shared" si="15"/>
      </c>
      <c r="L181" s="151">
        <f t="shared" si="17"/>
      </c>
      <c r="M181" s="154">
        <f t="shared" si="16"/>
      </c>
      <c r="N181" s="155"/>
    </row>
    <row r="182" spans="2:14" ht="12.75">
      <c r="B182" s="147">
        <v>108</v>
      </c>
      <c r="C182" s="148">
        <f t="shared" si="13"/>
        <v>0.0475</v>
      </c>
      <c r="D182" s="149"/>
      <c r="E182" s="150">
        <f t="shared" si="10"/>
        <v>-3229.9386641866317</v>
      </c>
      <c r="F182" s="151">
        <f t="shared" si="14"/>
        <v>-348499.9168167244</v>
      </c>
      <c r="G182" s="152">
        <f t="shared" si="11"/>
        <v>331576.8765191827</v>
      </c>
      <c r="H182" s="124"/>
      <c r="I182" s="153">
        <v>108</v>
      </c>
      <c r="J182" s="148">
        <f t="shared" si="12"/>
      </c>
      <c r="K182" s="150">
        <f t="shared" si="15"/>
      </c>
      <c r="L182" s="151">
        <f t="shared" si="17"/>
      </c>
      <c r="M182" s="154">
        <f t="shared" si="16"/>
      </c>
      <c r="N182" s="155"/>
    </row>
    <row r="183" spans="2:14" ht="12.75">
      <c r="B183" s="147">
        <v>109</v>
      </c>
      <c r="C183" s="148">
        <f t="shared" si="13"/>
        <v>0.0475</v>
      </c>
      <c r="D183" s="149"/>
      <c r="E183" s="150">
        <f t="shared" si="10"/>
        <v>-3229.9386641866313</v>
      </c>
      <c r="F183" s="151">
        <f t="shared" si="14"/>
        <v>-351729.85548091104</v>
      </c>
      <c r="G183" s="152">
        <f t="shared" si="11"/>
        <v>329659.4296578845</v>
      </c>
      <c r="H183" s="124"/>
      <c r="I183" s="153">
        <v>109</v>
      </c>
      <c r="J183" s="148">
        <f t="shared" si="12"/>
      </c>
      <c r="K183" s="150">
        <f t="shared" si="15"/>
      </c>
      <c r="L183" s="151">
        <f t="shared" si="17"/>
      </c>
      <c r="M183" s="154">
        <f t="shared" si="16"/>
      </c>
      <c r="N183" s="155"/>
    </row>
    <row r="184" spans="2:14" ht="12.75">
      <c r="B184" s="147">
        <v>110</v>
      </c>
      <c r="C184" s="148">
        <f t="shared" si="13"/>
        <v>0.0475</v>
      </c>
      <c r="D184" s="149"/>
      <c r="E184" s="150">
        <f t="shared" si="10"/>
        <v>-3229.938664186631</v>
      </c>
      <c r="F184" s="151">
        <f t="shared" si="14"/>
        <v>-354959.79414509767</v>
      </c>
      <c r="G184" s="152">
        <f t="shared" si="11"/>
        <v>327734.39290276036</v>
      </c>
      <c r="H184" s="124"/>
      <c r="I184" s="153">
        <v>110</v>
      </c>
      <c r="J184" s="148">
        <f t="shared" si="12"/>
      </c>
      <c r="K184" s="150">
        <f t="shared" si="15"/>
      </c>
      <c r="L184" s="151">
        <f t="shared" si="17"/>
      </c>
      <c r="M184" s="154">
        <f t="shared" si="16"/>
      </c>
      <c r="N184" s="155"/>
    </row>
    <row r="185" spans="2:14" ht="12.75">
      <c r="B185" s="147">
        <v>111</v>
      </c>
      <c r="C185" s="148">
        <f t="shared" si="13"/>
        <v>0.0475</v>
      </c>
      <c r="D185" s="149"/>
      <c r="E185" s="150">
        <f t="shared" si="10"/>
        <v>-3229.9386641866304</v>
      </c>
      <c r="F185" s="151">
        <f t="shared" si="14"/>
        <v>-358189.7328092843</v>
      </c>
      <c r="G185" s="152">
        <f t="shared" si="11"/>
        <v>325801.7362104805</v>
      </c>
      <c r="H185" s="124"/>
      <c r="I185" s="153">
        <v>111</v>
      </c>
      <c r="J185" s="148">
        <f t="shared" si="12"/>
      </c>
      <c r="K185" s="150">
        <f t="shared" si="15"/>
      </c>
      <c r="L185" s="151">
        <f t="shared" si="17"/>
      </c>
      <c r="M185" s="154">
        <f t="shared" si="16"/>
      </c>
      <c r="N185" s="155"/>
    </row>
    <row r="186" spans="2:14" ht="12.75">
      <c r="B186" s="147">
        <v>112</v>
      </c>
      <c r="C186" s="148">
        <f t="shared" si="13"/>
        <v>0.0475</v>
      </c>
      <c r="D186" s="149"/>
      <c r="E186" s="150">
        <f t="shared" si="10"/>
        <v>-3229.938664186631</v>
      </c>
      <c r="F186" s="151">
        <f t="shared" si="14"/>
        <v>-361419.6714734709</v>
      </c>
      <c r="G186" s="152">
        <f t="shared" si="11"/>
        <v>323861.4294187937</v>
      </c>
      <c r="H186" s="124"/>
      <c r="I186" s="153">
        <v>112</v>
      </c>
      <c r="J186" s="148">
        <f t="shared" si="12"/>
      </c>
      <c r="K186" s="150">
        <f t="shared" si="15"/>
      </c>
      <c r="L186" s="151">
        <f t="shared" si="17"/>
      </c>
      <c r="M186" s="154">
        <f t="shared" si="16"/>
      </c>
      <c r="N186" s="155"/>
    </row>
    <row r="187" spans="2:14" ht="12.75">
      <c r="B187" s="147">
        <v>113</v>
      </c>
      <c r="C187" s="148">
        <f t="shared" si="13"/>
        <v>0.0475</v>
      </c>
      <c r="D187" s="149"/>
      <c r="E187" s="150">
        <f t="shared" si="10"/>
        <v>-3229.93866418663</v>
      </c>
      <c r="F187" s="151">
        <f t="shared" si="14"/>
        <v>-364649.61013765755</v>
      </c>
      <c r="G187" s="152">
        <f t="shared" si="11"/>
        <v>321913.44224605645</v>
      </c>
      <c r="H187" s="124"/>
      <c r="I187" s="153">
        <v>113</v>
      </c>
      <c r="J187" s="148">
        <f t="shared" si="12"/>
      </c>
      <c r="K187" s="150">
        <f t="shared" si="15"/>
      </c>
      <c r="L187" s="151">
        <f t="shared" si="17"/>
      </c>
      <c r="M187" s="154">
        <f t="shared" si="16"/>
      </c>
      <c r="N187" s="155"/>
    </row>
    <row r="188" spans="2:14" ht="12.75">
      <c r="B188" s="147">
        <v>114</v>
      </c>
      <c r="C188" s="148">
        <f t="shared" si="13"/>
        <v>0.0475</v>
      </c>
      <c r="D188" s="149"/>
      <c r="E188" s="150">
        <f t="shared" si="10"/>
        <v>-3229.93866418663</v>
      </c>
      <c r="F188" s="151">
        <f t="shared" si="14"/>
        <v>-367879.5488018442</v>
      </c>
      <c r="G188" s="152">
        <f t="shared" si="11"/>
        <v>319957.7442907605</v>
      </c>
      <c r="H188" s="124"/>
      <c r="I188" s="153">
        <v>114</v>
      </c>
      <c r="J188" s="148">
        <f t="shared" si="12"/>
      </c>
      <c r="K188" s="150">
        <f t="shared" si="15"/>
      </c>
      <c r="L188" s="151">
        <f t="shared" si="17"/>
      </c>
      <c r="M188" s="154">
        <f t="shared" si="16"/>
      </c>
      <c r="N188" s="155"/>
    </row>
    <row r="189" spans="2:14" ht="12.75">
      <c r="B189" s="147">
        <v>115</v>
      </c>
      <c r="C189" s="148">
        <f t="shared" si="13"/>
        <v>0.0475</v>
      </c>
      <c r="D189" s="149"/>
      <c r="E189" s="150">
        <f t="shared" si="10"/>
        <v>-3229.938664186629</v>
      </c>
      <c r="F189" s="151">
        <f t="shared" si="14"/>
        <v>-371109.4874660308</v>
      </c>
      <c r="G189" s="152">
        <f t="shared" si="11"/>
        <v>317994.30503105815</v>
      </c>
      <c r="H189" s="124"/>
      <c r="I189" s="153">
        <v>115</v>
      </c>
      <c r="J189" s="148">
        <f t="shared" si="12"/>
      </c>
      <c r="K189" s="150">
        <f t="shared" si="15"/>
      </c>
      <c r="L189" s="151">
        <f t="shared" si="17"/>
      </c>
      <c r="M189" s="154">
        <f t="shared" si="16"/>
      </c>
      <c r="N189" s="155"/>
    </row>
    <row r="190" spans="2:14" ht="12.75">
      <c r="B190" s="147">
        <v>116</v>
      </c>
      <c r="C190" s="148">
        <f t="shared" si="13"/>
        <v>0.0475</v>
      </c>
      <c r="D190" s="149"/>
      <c r="E190" s="150">
        <f t="shared" si="10"/>
        <v>-3229.9386641866276</v>
      </c>
      <c r="F190" s="151">
        <f t="shared" si="14"/>
        <v>-374339.42613021744</v>
      </c>
      <c r="G190" s="152">
        <f t="shared" si="11"/>
        <v>316023.09382428613</v>
      </c>
      <c r="H190" s="124"/>
      <c r="I190" s="153">
        <v>116</v>
      </c>
      <c r="J190" s="148">
        <f t="shared" si="12"/>
      </c>
      <c r="K190" s="150">
        <f t="shared" si="15"/>
      </c>
      <c r="L190" s="151">
        <f t="shared" si="17"/>
      </c>
      <c r="M190" s="154">
        <f t="shared" si="16"/>
      </c>
      <c r="N190" s="155"/>
    </row>
    <row r="191" spans="2:14" ht="12.75">
      <c r="B191" s="147">
        <v>117</v>
      </c>
      <c r="C191" s="148">
        <f t="shared" si="13"/>
        <v>0.0475</v>
      </c>
      <c r="D191" s="149"/>
      <c r="E191" s="150">
        <f t="shared" si="10"/>
        <v>-3229.938664186628</v>
      </c>
      <c r="F191" s="151">
        <f t="shared" si="14"/>
        <v>-377569.3647944041</v>
      </c>
      <c r="G191" s="152">
        <f t="shared" si="11"/>
        <v>314044.0799064873</v>
      </c>
      <c r="H191" s="124"/>
      <c r="I191" s="153">
        <v>117</v>
      </c>
      <c r="J191" s="148">
        <f t="shared" si="12"/>
      </c>
      <c r="K191" s="150">
        <f t="shared" si="15"/>
      </c>
      <c r="L191" s="151">
        <f t="shared" si="17"/>
      </c>
      <c r="M191" s="154">
        <f t="shared" si="16"/>
      </c>
      <c r="N191" s="155"/>
    </row>
    <row r="192" spans="2:14" ht="12.75">
      <c r="B192" s="147">
        <v>118</v>
      </c>
      <c r="C192" s="148">
        <f t="shared" si="13"/>
        <v>0.0475</v>
      </c>
      <c r="D192" s="149"/>
      <c r="E192" s="150">
        <f t="shared" si="10"/>
        <v>-3229.938664186629</v>
      </c>
      <c r="F192" s="151">
        <f t="shared" si="14"/>
        <v>-380799.3034585907</v>
      </c>
      <c r="G192" s="152">
        <f t="shared" si="11"/>
        <v>312057.23239193053</v>
      </c>
      <c r="H192" s="124"/>
      <c r="I192" s="153">
        <v>118</v>
      </c>
      <c r="J192" s="148">
        <f t="shared" si="12"/>
      </c>
      <c r="K192" s="150">
        <f t="shared" si="15"/>
      </c>
      <c r="L192" s="151">
        <f t="shared" si="17"/>
      </c>
      <c r="M192" s="154">
        <f t="shared" si="16"/>
      </c>
      <c r="N192" s="155"/>
    </row>
    <row r="193" spans="2:14" ht="12.75">
      <c r="B193" s="147">
        <v>119</v>
      </c>
      <c r="C193" s="148">
        <f t="shared" si="13"/>
        <v>0.0475</v>
      </c>
      <c r="D193" s="149"/>
      <c r="E193" s="150">
        <f t="shared" si="10"/>
        <v>-3229.938664186627</v>
      </c>
      <c r="F193" s="151">
        <f t="shared" si="14"/>
        <v>-384029.24212277733</v>
      </c>
      <c r="G193" s="152">
        <f t="shared" si="11"/>
        <v>310062.52027262864</v>
      </c>
      <c r="H193" s="124"/>
      <c r="I193" s="153">
        <v>119</v>
      </c>
      <c r="J193" s="148">
        <f t="shared" si="12"/>
      </c>
      <c r="K193" s="150">
        <f t="shared" si="15"/>
      </c>
      <c r="L193" s="151">
        <f t="shared" si="17"/>
      </c>
      <c r="M193" s="154">
        <f t="shared" si="16"/>
      </c>
      <c r="N193" s="155"/>
    </row>
    <row r="194" spans="2:14" ht="12.75">
      <c r="B194" s="147">
        <v>120</v>
      </c>
      <c r="C194" s="148">
        <f t="shared" si="13"/>
        <v>0.0475</v>
      </c>
      <c r="D194" s="149"/>
      <c r="E194" s="150">
        <f t="shared" si="10"/>
        <v>-3229.9386641866263</v>
      </c>
      <c r="F194" s="151">
        <f t="shared" si="14"/>
        <v>-387259.18078696396</v>
      </c>
      <c r="G194" s="152">
        <f t="shared" si="11"/>
        <v>308059.9124178545</v>
      </c>
      <c r="H194" s="124"/>
      <c r="I194" s="153">
        <v>120</v>
      </c>
      <c r="J194" s="148">
        <f t="shared" si="12"/>
      </c>
      <c r="K194" s="150">
        <f t="shared" si="15"/>
      </c>
      <c r="L194" s="151">
        <f t="shared" si="17"/>
      </c>
      <c r="M194" s="154">
        <f t="shared" si="16"/>
      </c>
      <c r="N194" s="155"/>
    </row>
    <row r="195" spans="2:14" ht="12.75">
      <c r="B195" s="147">
        <v>121</v>
      </c>
      <c r="C195" s="148">
        <f t="shared" si="13"/>
        <v>0.0475</v>
      </c>
      <c r="D195" s="149"/>
      <c r="E195" s="150">
        <f t="shared" si="10"/>
        <v>-3229.9386641866267</v>
      </c>
      <c r="F195" s="151">
        <f t="shared" si="14"/>
        <v>-390489.1194511506</v>
      </c>
      <c r="G195" s="152">
        <f t="shared" si="11"/>
        <v>306049.37757365516</v>
      </c>
      <c r="H195" s="124"/>
      <c r="I195" s="153">
        <v>121</v>
      </c>
      <c r="J195" s="148">
        <f t="shared" si="12"/>
      </c>
      <c r="K195" s="150">
        <f t="shared" si="15"/>
      </c>
      <c r="L195" s="151">
        <f t="shared" si="17"/>
      </c>
      <c r="M195" s="154">
        <f t="shared" si="16"/>
      </c>
      <c r="N195" s="155"/>
    </row>
    <row r="196" spans="2:14" ht="12.75">
      <c r="B196" s="147">
        <v>122</v>
      </c>
      <c r="C196" s="148">
        <f t="shared" si="13"/>
        <v>0.0475</v>
      </c>
      <c r="D196" s="149"/>
      <c r="E196" s="150">
        <f t="shared" si="10"/>
        <v>-3229.9386641866263</v>
      </c>
      <c r="F196" s="151">
        <f t="shared" si="14"/>
        <v>-393719.0581153372</v>
      </c>
      <c r="G196" s="152">
        <f t="shared" si="11"/>
        <v>304030.88436236425</v>
      </c>
      <c r="H196" s="124"/>
      <c r="I196" s="153">
        <v>122</v>
      </c>
      <c r="J196" s="148">
        <f t="shared" si="12"/>
      </c>
      <c r="K196" s="150">
        <f t="shared" si="15"/>
      </c>
      <c r="L196" s="151">
        <f t="shared" si="17"/>
      </c>
      <c r="M196" s="154">
        <f t="shared" si="16"/>
      </c>
      <c r="N196" s="155"/>
    </row>
    <row r="197" spans="2:14" ht="12.75">
      <c r="B197" s="147">
        <v>123</v>
      </c>
      <c r="C197" s="148">
        <f t="shared" si="13"/>
        <v>0.0475</v>
      </c>
      <c r="D197" s="149"/>
      <c r="E197" s="150">
        <f t="shared" si="10"/>
        <v>-3229.9386641866245</v>
      </c>
      <c r="F197" s="151">
        <f t="shared" si="14"/>
        <v>-396948.99677952385</v>
      </c>
      <c r="G197" s="152">
        <f t="shared" si="11"/>
        <v>302004.401282112</v>
      </c>
      <c r="H197" s="124"/>
      <c r="I197" s="153">
        <v>123</v>
      </c>
      <c r="J197" s="148">
        <f t="shared" si="12"/>
      </c>
      <c r="K197" s="150">
        <f t="shared" si="15"/>
      </c>
      <c r="L197" s="151">
        <f t="shared" si="17"/>
      </c>
      <c r="M197" s="154">
        <f t="shared" si="16"/>
      </c>
      <c r="N197" s="155"/>
    </row>
    <row r="198" spans="2:14" ht="12.75">
      <c r="B198" s="147">
        <v>124</v>
      </c>
      <c r="C198" s="148">
        <f t="shared" si="13"/>
        <v>0.0475</v>
      </c>
      <c r="D198" s="149"/>
      <c r="E198" s="150">
        <f t="shared" si="10"/>
        <v>-3229.9386641866236</v>
      </c>
      <c r="F198" s="151">
        <f t="shared" si="14"/>
        <v>-400178.9354437105</v>
      </c>
      <c r="G198" s="152">
        <f t="shared" si="11"/>
        <v>299969.89670633373</v>
      </c>
      <c r="H198" s="124"/>
      <c r="I198" s="153">
        <v>124</v>
      </c>
      <c r="J198" s="148">
        <f t="shared" si="12"/>
      </c>
      <c r="K198" s="150">
        <f t="shared" si="15"/>
      </c>
      <c r="L198" s="151">
        <f t="shared" si="17"/>
      </c>
      <c r="M198" s="154">
        <f t="shared" si="16"/>
      </c>
      <c r="N198" s="155"/>
    </row>
    <row r="199" spans="2:14" ht="12.75">
      <c r="B199" s="147">
        <v>125</v>
      </c>
      <c r="C199" s="148">
        <f t="shared" si="13"/>
        <v>0.0475</v>
      </c>
      <c r="D199" s="149"/>
      <c r="E199" s="150">
        <f t="shared" si="10"/>
        <v>-3229.9386641866236</v>
      </c>
      <c r="F199" s="151">
        <f t="shared" si="14"/>
        <v>-403408.8741078971</v>
      </c>
      <c r="G199" s="152">
        <f t="shared" si="11"/>
        <v>297927.33888327633</v>
      </c>
      <c r="H199" s="124"/>
      <c r="I199" s="153">
        <v>125</v>
      </c>
      <c r="J199" s="148">
        <f t="shared" si="12"/>
      </c>
      <c r="K199" s="150">
        <f t="shared" si="15"/>
      </c>
      <c r="L199" s="151">
        <f t="shared" si="17"/>
      </c>
      <c r="M199" s="154">
        <f t="shared" si="16"/>
      </c>
      <c r="N199" s="155"/>
    </row>
    <row r="200" spans="2:14" ht="12.75">
      <c r="B200" s="147">
        <v>126</v>
      </c>
      <c r="C200" s="148">
        <f t="shared" si="13"/>
        <v>0.0475</v>
      </c>
      <c r="D200" s="149"/>
      <c r="E200" s="150">
        <f t="shared" si="10"/>
        <v>-3229.9386641866226</v>
      </c>
      <c r="F200" s="151">
        <f t="shared" si="14"/>
        <v>-406638.81277208374</v>
      </c>
      <c r="G200" s="152">
        <f t="shared" si="11"/>
        <v>295876.69593550265</v>
      </c>
      <c r="H200" s="124"/>
      <c r="I200" s="153">
        <v>126</v>
      </c>
      <c r="J200" s="148">
        <f t="shared" si="12"/>
      </c>
      <c r="K200" s="150">
        <f t="shared" si="15"/>
      </c>
      <c r="L200" s="151">
        <f t="shared" si="17"/>
      </c>
      <c r="M200" s="154">
        <f t="shared" si="16"/>
      </c>
      <c r="N200" s="155"/>
    </row>
    <row r="201" spans="2:14" ht="12.75">
      <c r="B201" s="147">
        <v>127</v>
      </c>
      <c r="C201" s="148">
        <f t="shared" si="13"/>
        <v>0.0475</v>
      </c>
      <c r="D201" s="149"/>
      <c r="E201" s="150">
        <f t="shared" si="10"/>
        <v>-3229.9386641866226</v>
      </c>
      <c r="F201" s="151">
        <f t="shared" si="14"/>
        <v>-409868.75143627037</v>
      </c>
      <c r="G201" s="152">
        <f t="shared" si="11"/>
        <v>293817.9358593941</v>
      </c>
      <c r="H201" s="124"/>
      <c r="I201" s="153">
        <v>127</v>
      </c>
      <c r="J201" s="148">
        <f t="shared" si="12"/>
      </c>
      <c r="K201" s="150">
        <f t="shared" si="15"/>
      </c>
      <c r="L201" s="151">
        <f t="shared" si="17"/>
      </c>
      <c r="M201" s="154">
        <f t="shared" si="16"/>
      </c>
      <c r="N201" s="155"/>
    </row>
    <row r="202" spans="2:14" ht="12.75">
      <c r="B202" s="147">
        <v>128</v>
      </c>
      <c r="C202" s="148">
        <f t="shared" si="13"/>
        <v>0.0475</v>
      </c>
      <c r="D202" s="149"/>
      <c r="E202" s="150">
        <f t="shared" si="10"/>
        <v>-3229.9386641866217</v>
      </c>
      <c r="F202" s="151">
        <f t="shared" si="14"/>
        <v>-413098.690100457</v>
      </c>
      <c r="G202" s="152">
        <f t="shared" si="11"/>
        <v>291751.0265246509</v>
      </c>
      <c r="H202" s="124"/>
      <c r="I202" s="153">
        <v>128</v>
      </c>
      <c r="J202" s="148">
        <f t="shared" si="12"/>
      </c>
      <c r="K202" s="150">
        <f t="shared" si="15"/>
      </c>
      <c r="L202" s="151">
        <f t="shared" si="17"/>
      </c>
      <c r="M202" s="154">
        <f t="shared" si="16"/>
      </c>
      <c r="N202" s="155"/>
    </row>
    <row r="203" spans="2:14" ht="12.75">
      <c r="B203" s="147">
        <v>129</v>
      </c>
      <c r="C203" s="148">
        <f t="shared" si="13"/>
        <v>0.0475</v>
      </c>
      <c r="D203" s="149"/>
      <c r="E203" s="150">
        <f aca="true" t="shared" si="18" ref="E203:E266">IF(C203="","",PMT(C203/12,$G$9*12-B202,G202))</f>
        <v>-3229.938664186621</v>
      </c>
      <c r="F203" s="151">
        <f t="shared" si="14"/>
        <v>-416328.6287646436</v>
      </c>
      <c r="G203" s="152">
        <f aca="true" t="shared" si="19" ref="G203:G266">IF(E203="","",G202+PPMT(C203/12,B203-B202,$G$9*12-B202,G202,0))</f>
        <v>289675.93567379104</v>
      </c>
      <c r="H203" s="124"/>
      <c r="I203" s="153">
        <v>129</v>
      </c>
      <c r="J203" s="148">
        <f aca="true" t="shared" si="20" ref="J203:J266">IF(B203&lt;=$M$14*12,$M$13,"")</f>
      </c>
      <c r="K203" s="150">
        <f t="shared" si="15"/>
      </c>
      <c r="L203" s="151">
        <f t="shared" si="17"/>
      </c>
      <c r="M203" s="154">
        <f t="shared" si="16"/>
      </c>
      <c r="N203" s="155"/>
    </row>
    <row r="204" spans="2:14" ht="12.75">
      <c r="B204" s="147">
        <v>130</v>
      </c>
      <c r="C204" s="148">
        <f aca="true" t="shared" si="21" ref="C204:C267">IF(D204=0,IF(B204&lt;=$G$9*12,C203,""),IF(B204&lt;=$G$9*12,D204,""))</f>
        <v>0.0475</v>
      </c>
      <c r="D204" s="149"/>
      <c r="E204" s="150">
        <f t="shared" si="18"/>
        <v>-3229.9386641866195</v>
      </c>
      <c r="F204" s="151">
        <f t="shared" si="14"/>
        <v>-419558.56742883025</v>
      </c>
      <c r="G204" s="152">
        <f t="shared" si="19"/>
        <v>287592.6309216465</v>
      </c>
      <c r="H204" s="124"/>
      <c r="I204" s="153">
        <v>130</v>
      </c>
      <c r="J204" s="148">
        <f t="shared" si="20"/>
      </c>
      <c r="K204" s="150">
        <f t="shared" si="15"/>
      </c>
      <c r="L204" s="151">
        <f t="shared" si="17"/>
      </c>
      <c r="M204" s="154">
        <f t="shared" si="16"/>
      </c>
      <c r="N204" s="155"/>
    </row>
    <row r="205" spans="2:14" ht="12.75">
      <c r="B205" s="147">
        <v>131</v>
      </c>
      <c r="C205" s="148">
        <f t="shared" si="21"/>
        <v>0.0475</v>
      </c>
      <c r="D205" s="149"/>
      <c r="E205" s="150">
        <f t="shared" si="18"/>
        <v>-3229.93866418662</v>
      </c>
      <c r="F205" s="151">
        <f aca="true" t="shared" si="22" ref="F205:F268">+IF(E205="","",E205+F204)</f>
        <v>-422788.5060930169</v>
      </c>
      <c r="G205" s="152">
        <f t="shared" si="19"/>
        <v>285501.07975485804</v>
      </c>
      <c r="H205" s="124"/>
      <c r="I205" s="153">
        <v>131</v>
      </c>
      <c r="J205" s="148">
        <f t="shared" si="20"/>
      </c>
      <c r="K205" s="150">
        <f t="shared" si="15"/>
      </c>
      <c r="L205" s="151">
        <f t="shared" si="17"/>
      </c>
      <c r="M205" s="154">
        <f t="shared" si="16"/>
      </c>
      <c r="N205" s="155"/>
    </row>
    <row r="206" spans="2:14" ht="12.75">
      <c r="B206" s="147">
        <v>132</v>
      </c>
      <c r="C206" s="148">
        <f t="shared" si="21"/>
        <v>0.0475</v>
      </c>
      <c r="D206" s="149"/>
      <c r="E206" s="150">
        <f t="shared" si="18"/>
        <v>-3229.9386641866176</v>
      </c>
      <c r="F206" s="151">
        <f t="shared" si="22"/>
        <v>-426018.4447572035</v>
      </c>
      <c r="G206" s="152">
        <f t="shared" si="19"/>
        <v>283401.24953136774</v>
      </c>
      <c r="H206" s="124"/>
      <c r="I206" s="153">
        <v>132</v>
      </c>
      <c r="J206" s="148">
        <f t="shared" si="20"/>
      </c>
      <c r="K206" s="150">
        <f t="shared" si="15"/>
      </c>
      <c r="L206" s="151">
        <f t="shared" si="17"/>
      </c>
      <c r="M206" s="154">
        <f t="shared" si="16"/>
      </c>
      <c r="N206" s="155"/>
    </row>
    <row r="207" spans="2:14" ht="12.75">
      <c r="B207" s="147">
        <v>133</v>
      </c>
      <c r="C207" s="148">
        <f t="shared" si="21"/>
        <v>0.0475</v>
      </c>
      <c r="D207" s="149"/>
      <c r="E207" s="150">
        <f t="shared" si="18"/>
        <v>-3229.9386641866176</v>
      </c>
      <c r="F207" s="151">
        <f t="shared" si="22"/>
        <v>-429248.38342139014</v>
      </c>
      <c r="G207" s="152">
        <f t="shared" si="19"/>
        <v>281293.10747990943</v>
      </c>
      <c r="H207" s="124"/>
      <c r="I207" s="153">
        <v>133</v>
      </c>
      <c r="J207" s="148">
        <f t="shared" si="20"/>
      </c>
      <c r="K207" s="150">
        <f aca="true" t="shared" si="23" ref="K207:K270">IF(J207="","",PMT(J207/12,$G$9*12,$G$8))</f>
      </c>
      <c r="L207" s="151">
        <f t="shared" si="17"/>
      </c>
      <c r="M207" s="154">
        <f aca="true" t="shared" si="24" ref="M207:M270">IF(L207="","",+M206+PPMT(J207/12,B207,$G$9*12,$G$8,0))</f>
      </c>
      <c r="N207" s="155"/>
    </row>
    <row r="208" spans="2:14" ht="12.75">
      <c r="B208" s="147">
        <v>134</v>
      </c>
      <c r="C208" s="148">
        <f t="shared" si="21"/>
        <v>0.0475</v>
      </c>
      <c r="D208" s="149"/>
      <c r="E208" s="150">
        <f t="shared" si="18"/>
        <v>-3229.9386641866176</v>
      </c>
      <c r="F208" s="151">
        <f t="shared" si="22"/>
        <v>-432478.3220855768</v>
      </c>
      <c r="G208" s="152">
        <f t="shared" si="19"/>
        <v>279176.62069949746</v>
      </c>
      <c r="H208" s="124"/>
      <c r="I208" s="153">
        <v>134</v>
      </c>
      <c r="J208" s="148">
        <f t="shared" si="20"/>
      </c>
      <c r="K208" s="150">
        <f t="shared" si="23"/>
      </c>
      <c r="L208" s="151">
        <f t="shared" si="17"/>
      </c>
      <c r="M208" s="154">
        <f t="shared" si="24"/>
      </c>
      <c r="N208" s="155"/>
    </row>
    <row r="209" spans="2:14" ht="12.75">
      <c r="B209" s="147">
        <v>135</v>
      </c>
      <c r="C209" s="148">
        <f t="shared" si="21"/>
        <v>0.0475</v>
      </c>
      <c r="D209" s="149"/>
      <c r="E209" s="150">
        <f t="shared" si="18"/>
        <v>-3229.9386641866167</v>
      </c>
      <c r="F209" s="151">
        <f t="shared" si="22"/>
        <v>-435708.2607497634</v>
      </c>
      <c r="G209" s="152">
        <f t="shared" si="19"/>
        <v>277051.756158913</v>
      </c>
      <c r="H209" s="124"/>
      <c r="I209" s="153">
        <v>135</v>
      </c>
      <c r="J209" s="148">
        <f t="shared" si="20"/>
      </c>
      <c r="K209" s="150">
        <f t="shared" si="23"/>
      </c>
      <c r="L209" s="151">
        <f t="shared" si="17"/>
      </c>
      <c r="M209" s="154">
        <f t="shared" si="24"/>
      </c>
      <c r="N209" s="155"/>
    </row>
    <row r="210" spans="2:14" ht="12.75">
      <c r="B210" s="147">
        <v>136</v>
      </c>
      <c r="C210" s="148">
        <f t="shared" si="21"/>
        <v>0.0475</v>
      </c>
      <c r="D210" s="149"/>
      <c r="E210" s="150">
        <f t="shared" si="18"/>
        <v>-3229.938664186615</v>
      </c>
      <c r="F210" s="151">
        <f t="shared" si="22"/>
        <v>-438938.19941395003</v>
      </c>
      <c r="G210" s="152">
        <f t="shared" si="19"/>
        <v>274918.48069618875</v>
      </c>
      <c r="H210" s="124"/>
      <c r="I210" s="153">
        <v>136</v>
      </c>
      <c r="J210" s="148">
        <f t="shared" si="20"/>
      </c>
      <c r="K210" s="150">
        <f t="shared" si="23"/>
      </c>
      <c r="L210" s="151">
        <f t="shared" si="17"/>
      </c>
      <c r="M210" s="154">
        <f t="shared" si="24"/>
      </c>
      <c r="N210" s="155"/>
    </row>
    <row r="211" spans="2:14" ht="12.75">
      <c r="B211" s="147">
        <v>137</v>
      </c>
      <c r="C211" s="148">
        <f t="shared" si="21"/>
        <v>0.0475</v>
      </c>
      <c r="D211" s="149"/>
      <c r="E211" s="150">
        <f t="shared" si="18"/>
        <v>-3229.938664186615</v>
      </c>
      <c r="F211" s="151">
        <f t="shared" si="22"/>
        <v>-442168.13807813666</v>
      </c>
      <c r="G211" s="152">
        <f t="shared" si="19"/>
        <v>272776.76101809123</v>
      </c>
      <c r="H211" s="124"/>
      <c r="I211" s="153">
        <v>137</v>
      </c>
      <c r="J211" s="148">
        <f t="shared" si="20"/>
      </c>
      <c r="K211" s="150">
        <f t="shared" si="23"/>
      </c>
      <c r="L211" s="151">
        <f t="shared" si="17"/>
      </c>
      <c r="M211" s="154">
        <f t="shared" si="24"/>
      </c>
      <c r="N211" s="155"/>
    </row>
    <row r="212" spans="2:14" ht="12.75">
      <c r="B212" s="147">
        <v>138</v>
      </c>
      <c r="C212" s="148">
        <f t="shared" si="21"/>
        <v>0.0475</v>
      </c>
      <c r="D212" s="149"/>
      <c r="E212" s="150">
        <f t="shared" si="18"/>
        <v>-3229.9386641866145</v>
      </c>
      <c r="F212" s="151">
        <f t="shared" si="22"/>
        <v>-445398.0767423233</v>
      </c>
      <c r="G212" s="152">
        <f t="shared" si="19"/>
        <v>270626.5636996012</v>
      </c>
      <c r="H212" s="124"/>
      <c r="I212" s="153">
        <v>138</v>
      </c>
      <c r="J212" s="148">
        <f t="shared" si="20"/>
      </c>
      <c r="K212" s="150">
        <f t="shared" si="23"/>
      </c>
      <c r="L212" s="151">
        <f t="shared" si="17"/>
      </c>
      <c r="M212" s="154">
        <f t="shared" si="24"/>
      </c>
      <c r="N212" s="155"/>
    </row>
    <row r="213" spans="2:14" ht="12.75">
      <c r="B213" s="147">
        <v>139</v>
      </c>
      <c r="C213" s="148">
        <f t="shared" si="21"/>
        <v>0.0475</v>
      </c>
      <c r="D213" s="149"/>
      <c r="E213" s="150">
        <f t="shared" si="18"/>
        <v>-3229.9386641866136</v>
      </c>
      <c r="F213" s="151">
        <f t="shared" si="22"/>
        <v>-448628.0154065099</v>
      </c>
      <c r="G213" s="152">
        <f t="shared" si="19"/>
        <v>268467.8551833922</v>
      </c>
      <c r="H213" s="124"/>
      <c r="I213" s="153">
        <v>139</v>
      </c>
      <c r="J213" s="148">
        <f t="shared" si="20"/>
      </c>
      <c r="K213" s="150">
        <f t="shared" si="23"/>
      </c>
      <c r="L213" s="151">
        <f t="shared" si="17"/>
      </c>
      <c r="M213" s="154">
        <f t="shared" si="24"/>
      </c>
      <c r="N213" s="155"/>
    </row>
    <row r="214" spans="2:14" ht="12.75">
      <c r="B214" s="147">
        <v>140</v>
      </c>
      <c r="C214" s="148">
        <f t="shared" si="21"/>
        <v>0.0475</v>
      </c>
      <c r="D214" s="149"/>
      <c r="E214" s="150">
        <f t="shared" si="18"/>
        <v>-3229.938664186613</v>
      </c>
      <c r="F214" s="151">
        <f t="shared" si="22"/>
        <v>-451857.95407069655</v>
      </c>
      <c r="G214" s="152">
        <f t="shared" si="19"/>
        <v>266300.6017793065</v>
      </c>
      <c r="H214" s="124"/>
      <c r="I214" s="153">
        <v>140</v>
      </c>
      <c r="J214" s="148">
        <f t="shared" si="20"/>
      </c>
      <c r="K214" s="150">
        <f t="shared" si="23"/>
      </c>
      <c r="L214" s="151">
        <f t="shared" si="17"/>
      </c>
      <c r="M214" s="154">
        <f t="shared" si="24"/>
      </c>
      <c r="N214" s="155"/>
    </row>
    <row r="215" spans="2:14" ht="12.75">
      <c r="B215" s="147">
        <v>141</v>
      </c>
      <c r="C215" s="148">
        <f t="shared" si="21"/>
        <v>0.0475</v>
      </c>
      <c r="D215" s="149"/>
      <c r="E215" s="150">
        <f t="shared" si="18"/>
        <v>-3229.9386641866113</v>
      </c>
      <c r="F215" s="151">
        <f t="shared" si="22"/>
        <v>-455087.8927348832</v>
      </c>
      <c r="G215" s="152">
        <f t="shared" si="19"/>
        <v>264124.76966382965</v>
      </c>
      <c r="H215" s="124"/>
      <c r="I215" s="153">
        <v>141</v>
      </c>
      <c r="J215" s="148">
        <f t="shared" si="20"/>
      </c>
      <c r="K215" s="150">
        <f t="shared" si="23"/>
      </c>
      <c r="L215" s="151">
        <f t="shared" si="17"/>
      </c>
      <c r="M215" s="154">
        <f t="shared" si="24"/>
      </c>
      <c r="N215" s="155"/>
    </row>
    <row r="216" spans="2:14" ht="12.75">
      <c r="B216" s="147">
        <v>142</v>
      </c>
      <c r="C216" s="148">
        <f t="shared" si="21"/>
        <v>0.0475</v>
      </c>
      <c r="D216" s="149"/>
      <c r="E216" s="150">
        <f t="shared" si="18"/>
        <v>-3229.9386641866104</v>
      </c>
      <c r="F216" s="151">
        <f t="shared" si="22"/>
        <v>-458317.8313990698</v>
      </c>
      <c r="G216" s="152">
        <f t="shared" si="19"/>
        <v>261940.32487956237</v>
      </c>
      <c r="H216" s="124"/>
      <c r="I216" s="153">
        <v>142</v>
      </c>
      <c r="J216" s="148">
        <f t="shared" si="20"/>
      </c>
      <c r="K216" s="150">
        <f t="shared" si="23"/>
      </c>
      <c r="L216" s="151">
        <f t="shared" si="17"/>
      </c>
      <c r="M216" s="154">
        <f t="shared" si="24"/>
      </c>
      <c r="N216" s="155"/>
    </row>
    <row r="217" spans="2:14" ht="12.75">
      <c r="B217" s="147">
        <v>143</v>
      </c>
      <c r="C217" s="148">
        <f t="shared" si="21"/>
        <v>0.0475</v>
      </c>
      <c r="D217" s="149"/>
      <c r="E217" s="150">
        <f t="shared" si="18"/>
        <v>-3229.9386641866117</v>
      </c>
      <c r="F217" s="151">
        <f t="shared" si="22"/>
        <v>-461547.77006325644</v>
      </c>
      <c r="G217" s="152">
        <f t="shared" si="19"/>
        <v>259747.23333469068</v>
      </c>
      <c r="H217" s="124"/>
      <c r="I217" s="153">
        <v>143</v>
      </c>
      <c r="J217" s="148">
        <f t="shared" si="20"/>
      </c>
      <c r="K217" s="150">
        <f t="shared" si="23"/>
      </c>
      <c r="L217" s="151">
        <f t="shared" si="17"/>
      </c>
      <c r="M217" s="154">
        <f t="shared" si="24"/>
      </c>
      <c r="N217" s="155"/>
    </row>
    <row r="218" spans="2:14" ht="12.75">
      <c r="B218" s="147">
        <v>144</v>
      </c>
      <c r="C218" s="148">
        <f t="shared" si="21"/>
        <v>0.0475</v>
      </c>
      <c r="D218" s="149"/>
      <c r="E218" s="150">
        <f t="shared" si="18"/>
        <v>-3229.9386641866104</v>
      </c>
      <c r="F218" s="151">
        <f t="shared" si="22"/>
        <v>-464777.70872744307</v>
      </c>
      <c r="G218" s="152">
        <f t="shared" si="19"/>
        <v>257545.4608024539</v>
      </c>
      <c r="H218" s="124"/>
      <c r="I218" s="153">
        <v>144</v>
      </c>
      <c r="J218" s="148">
        <f t="shared" si="20"/>
      </c>
      <c r="K218" s="150">
        <f t="shared" si="23"/>
      </c>
      <c r="L218" s="151">
        <f t="shared" si="17"/>
      </c>
      <c r="M218" s="154">
        <f t="shared" si="24"/>
      </c>
      <c r="N218" s="155"/>
    </row>
    <row r="219" spans="2:14" ht="12.75">
      <c r="B219" s="147">
        <v>145</v>
      </c>
      <c r="C219" s="148">
        <f t="shared" si="21"/>
        <v>0.0475</v>
      </c>
      <c r="D219" s="149"/>
      <c r="E219" s="150">
        <f t="shared" si="18"/>
        <v>-3229.93866418661</v>
      </c>
      <c r="F219" s="151">
        <f t="shared" si="22"/>
        <v>-468007.6473916297</v>
      </c>
      <c r="G219" s="152">
        <f t="shared" si="19"/>
        <v>255334.97292061034</v>
      </c>
      <c r="H219" s="124"/>
      <c r="I219" s="153">
        <v>145</v>
      </c>
      <c r="J219" s="148">
        <f t="shared" si="20"/>
      </c>
      <c r="K219" s="150">
        <f t="shared" si="23"/>
      </c>
      <c r="L219" s="151">
        <f t="shared" si="17"/>
      </c>
      <c r="M219" s="154">
        <f t="shared" si="24"/>
      </c>
      <c r="N219" s="155"/>
    </row>
    <row r="220" spans="2:14" ht="12.75">
      <c r="B220" s="147">
        <v>146</v>
      </c>
      <c r="C220" s="148">
        <f t="shared" si="21"/>
        <v>0.0475</v>
      </c>
      <c r="D220" s="149"/>
      <c r="E220" s="150">
        <f t="shared" si="18"/>
        <v>-3229.9386641866095</v>
      </c>
      <c r="F220" s="151">
        <f t="shared" si="22"/>
        <v>-471237.5860558163</v>
      </c>
      <c r="G220" s="152">
        <f t="shared" si="19"/>
        <v>253115.73519090115</v>
      </c>
      <c r="H220" s="124"/>
      <c r="I220" s="153">
        <v>146</v>
      </c>
      <c r="J220" s="148">
        <f t="shared" si="20"/>
      </c>
      <c r="K220" s="150">
        <f t="shared" si="23"/>
      </c>
      <c r="L220" s="151">
        <f t="shared" si="17"/>
      </c>
      <c r="M220" s="154">
        <f t="shared" si="24"/>
      </c>
      <c r="N220" s="155"/>
    </row>
    <row r="221" spans="2:14" ht="12.75">
      <c r="B221" s="147">
        <v>147</v>
      </c>
      <c r="C221" s="148">
        <f t="shared" si="21"/>
        <v>0.0475</v>
      </c>
      <c r="D221" s="149"/>
      <c r="E221" s="150">
        <f t="shared" si="18"/>
        <v>-3229.938664186608</v>
      </c>
      <c r="F221" s="151">
        <f t="shared" si="22"/>
        <v>-474467.52472000296</v>
      </c>
      <c r="G221" s="152">
        <f t="shared" si="19"/>
        <v>250887.71297851184</v>
      </c>
      <c r="H221" s="124"/>
      <c r="I221" s="153">
        <v>147</v>
      </c>
      <c r="J221" s="148">
        <f t="shared" si="20"/>
      </c>
      <c r="K221" s="150">
        <f t="shared" si="23"/>
      </c>
      <c r="L221" s="151">
        <f t="shared" si="17"/>
      </c>
      <c r="M221" s="154">
        <f t="shared" si="24"/>
      </c>
      <c r="N221" s="155"/>
    </row>
    <row r="222" spans="2:14" ht="12.75">
      <c r="B222" s="147">
        <v>148</v>
      </c>
      <c r="C222" s="148">
        <f t="shared" si="21"/>
        <v>0.0475</v>
      </c>
      <c r="D222" s="149"/>
      <c r="E222" s="150">
        <f t="shared" si="18"/>
        <v>-3229.938664186606</v>
      </c>
      <c r="F222" s="151">
        <f t="shared" si="22"/>
        <v>-477697.4633841896</v>
      </c>
      <c r="G222" s="152">
        <f t="shared" si="19"/>
        <v>248650.87151153185</v>
      </c>
      <c r="H222" s="124"/>
      <c r="I222" s="153">
        <v>148</v>
      </c>
      <c r="J222" s="148">
        <f t="shared" si="20"/>
      </c>
      <c r="K222" s="150">
        <f t="shared" si="23"/>
      </c>
      <c r="L222" s="151">
        <f t="shared" si="17"/>
      </c>
      <c r="M222" s="154">
        <f t="shared" si="24"/>
      </c>
      <c r="N222" s="155"/>
    </row>
    <row r="223" spans="2:14" ht="12.75">
      <c r="B223" s="147">
        <v>149</v>
      </c>
      <c r="C223" s="148">
        <f t="shared" si="21"/>
        <v>0.0475</v>
      </c>
      <c r="D223" s="149"/>
      <c r="E223" s="150">
        <f t="shared" si="18"/>
        <v>-3229.9386641866054</v>
      </c>
      <c r="F223" s="151">
        <f t="shared" si="22"/>
        <v>-480927.4020483762</v>
      </c>
      <c r="G223" s="152">
        <f t="shared" si="19"/>
        <v>246405.17588041173</v>
      </c>
      <c r="H223" s="124"/>
      <c r="I223" s="153">
        <v>149</v>
      </c>
      <c r="J223" s="148">
        <f t="shared" si="20"/>
      </c>
      <c r="K223" s="150">
        <f t="shared" si="23"/>
      </c>
      <c r="L223" s="151">
        <f t="shared" si="17"/>
      </c>
      <c r="M223" s="154">
        <f t="shared" si="24"/>
      </c>
      <c r="N223" s="155"/>
    </row>
    <row r="224" spans="2:14" ht="12.75">
      <c r="B224" s="147">
        <v>150</v>
      </c>
      <c r="C224" s="148">
        <f t="shared" si="21"/>
        <v>0.0475</v>
      </c>
      <c r="D224" s="149"/>
      <c r="E224" s="150">
        <f t="shared" si="18"/>
        <v>-3229.938664186606</v>
      </c>
      <c r="F224" s="151">
        <f t="shared" si="22"/>
        <v>-484157.34071256284</v>
      </c>
      <c r="G224" s="152">
        <f t="shared" si="19"/>
        <v>244150.59103741843</v>
      </c>
      <c r="H224" s="124"/>
      <c r="I224" s="153">
        <v>150</v>
      </c>
      <c r="J224" s="148">
        <f t="shared" si="20"/>
      </c>
      <c r="K224" s="150">
        <f t="shared" si="23"/>
      </c>
      <c r="L224" s="151">
        <f t="shared" si="17"/>
      </c>
      <c r="M224" s="154">
        <f t="shared" si="24"/>
      </c>
      <c r="N224" s="155"/>
    </row>
    <row r="225" spans="2:14" ht="12.75">
      <c r="B225" s="147">
        <v>151</v>
      </c>
      <c r="C225" s="148">
        <f t="shared" si="21"/>
        <v>0.0475</v>
      </c>
      <c r="D225" s="149"/>
      <c r="E225" s="150">
        <f t="shared" si="18"/>
        <v>-3229.9386641866035</v>
      </c>
      <c r="F225" s="151">
        <f t="shared" si="22"/>
        <v>-487387.2793767495</v>
      </c>
      <c r="G225" s="152">
        <f t="shared" si="19"/>
        <v>241887.08179608829</v>
      </c>
      <c r="H225" s="124"/>
      <c r="I225" s="153">
        <v>151</v>
      </c>
      <c r="J225" s="148">
        <f t="shared" si="20"/>
      </c>
      <c r="K225" s="150">
        <f t="shared" si="23"/>
      </c>
      <c r="L225" s="151">
        <f t="shared" si="17"/>
      </c>
      <c r="M225" s="154">
        <f t="shared" si="24"/>
      </c>
      <c r="N225" s="155"/>
    </row>
    <row r="226" spans="2:14" ht="12.75">
      <c r="B226" s="147">
        <v>152</v>
      </c>
      <c r="C226" s="148">
        <f t="shared" si="21"/>
        <v>0.0475</v>
      </c>
      <c r="D226" s="149"/>
      <c r="E226" s="150">
        <f t="shared" si="18"/>
        <v>-3229.938664186603</v>
      </c>
      <c r="F226" s="151">
        <f t="shared" si="22"/>
        <v>-490617.2180409361</v>
      </c>
      <c r="G226" s="152">
        <f t="shared" si="19"/>
        <v>239614.61283067786</v>
      </c>
      <c r="H226" s="124"/>
      <c r="I226" s="153">
        <v>152</v>
      </c>
      <c r="J226" s="148">
        <f t="shared" si="20"/>
      </c>
      <c r="K226" s="150">
        <f t="shared" si="23"/>
      </c>
      <c r="L226" s="151">
        <f t="shared" si="17"/>
      </c>
      <c r="M226" s="154">
        <f t="shared" si="24"/>
      </c>
      <c r="N226" s="155"/>
    </row>
    <row r="227" spans="2:14" ht="12.75">
      <c r="B227" s="147">
        <v>153</v>
      </c>
      <c r="C227" s="148">
        <f t="shared" si="21"/>
        <v>0.0475</v>
      </c>
      <c r="D227" s="149"/>
      <c r="E227" s="150">
        <f t="shared" si="18"/>
        <v>-3229.938664186603</v>
      </c>
      <c r="F227" s="151">
        <f t="shared" si="22"/>
        <v>-493847.15670512273</v>
      </c>
      <c r="G227" s="152">
        <f t="shared" si="19"/>
        <v>237333.1486756127</v>
      </c>
      <c r="H227" s="124"/>
      <c r="I227" s="153">
        <v>153</v>
      </c>
      <c r="J227" s="148">
        <f t="shared" si="20"/>
      </c>
      <c r="K227" s="150">
        <f t="shared" si="23"/>
      </c>
      <c r="L227" s="151">
        <f t="shared" si="17"/>
      </c>
      <c r="M227" s="154">
        <f t="shared" si="24"/>
      </c>
      <c r="N227" s="155"/>
    </row>
    <row r="228" spans="2:14" ht="12.75">
      <c r="B228" s="147">
        <v>154</v>
      </c>
      <c r="C228" s="148">
        <f t="shared" si="21"/>
        <v>0.0475</v>
      </c>
      <c r="D228" s="149"/>
      <c r="E228" s="150">
        <f t="shared" si="18"/>
        <v>-3229.9386641866026</v>
      </c>
      <c r="F228" s="151">
        <f t="shared" si="22"/>
        <v>-497077.09536930936</v>
      </c>
      <c r="G228" s="152">
        <f t="shared" si="19"/>
        <v>235042.65372493374</v>
      </c>
      <c r="H228" s="124"/>
      <c r="I228" s="153">
        <v>154</v>
      </c>
      <c r="J228" s="148">
        <f t="shared" si="20"/>
      </c>
      <c r="K228" s="150">
        <f t="shared" si="23"/>
      </c>
      <c r="L228" s="151">
        <f t="shared" si="17"/>
      </c>
      <c r="M228" s="154">
        <f t="shared" si="24"/>
      </c>
      <c r="N228" s="155"/>
    </row>
    <row r="229" spans="2:14" ht="12.75">
      <c r="B229" s="147">
        <v>155</v>
      </c>
      <c r="C229" s="148">
        <f t="shared" si="21"/>
        <v>0.0475</v>
      </c>
      <c r="D229" s="149"/>
      <c r="E229" s="150">
        <f t="shared" si="18"/>
        <v>-3229.9386641866017</v>
      </c>
      <c r="F229" s="151">
        <f t="shared" si="22"/>
        <v>-500307.034033496</v>
      </c>
      <c r="G229" s="152">
        <f t="shared" si="19"/>
        <v>232743.09223174167</v>
      </c>
      <c r="H229" s="124"/>
      <c r="I229" s="153">
        <v>155</v>
      </c>
      <c r="J229" s="148">
        <f t="shared" si="20"/>
      </c>
      <c r="K229" s="150">
        <f t="shared" si="23"/>
      </c>
      <c r="L229" s="151">
        <f t="shared" si="17"/>
      </c>
      <c r="M229" s="154">
        <f t="shared" si="24"/>
      </c>
      <c r="N229" s="155"/>
    </row>
    <row r="230" spans="2:14" ht="12.75">
      <c r="B230" s="147">
        <v>156</v>
      </c>
      <c r="C230" s="148">
        <f t="shared" si="21"/>
        <v>0.0475</v>
      </c>
      <c r="D230" s="149"/>
      <c r="E230" s="150">
        <f t="shared" si="18"/>
        <v>-3229.9386641866</v>
      </c>
      <c r="F230" s="151">
        <f t="shared" si="22"/>
        <v>-503536.97269768256</v>
      </c>
      <c r="G230" s="152">
        <f t="shared" si="19"/>
        <v>230434.42830763906</v>
      </c>
      <c r="H230" s="124"/>
      <c r="I230" s="153">
        <v>156</v>
      </c>
      <c r="J230" s="148">
        <f t="shared" si="20"/>
      </c>
      <c r="K230" s="150">
        <f t="shared" si="23"/>
      </c>
      <c r="L230" s="151">
        <f t="shared" si="17"/>
      </c>
      <c r="M230" s="154">
        <f t="shared" si="24"/>
      </c>
      <c r="N230" s="155"/>
    </row>
    <row r="231" spans="2:14" ht="12.75">
      <c r="B231" s="147">
        <v>157</v>
      </c>
      <c r="C231" s="148">
        <f t="shared" si="21"/>
        <v>0.0475</v>
      </c>
      <c r="D231" s="149"/>
      <c r="E231" s="150">
        <f t="shared" si="18"/>
        <v>-3229.9386641866013</v>
      </c>
      <c r="F231" s="151">
        <f t="shared" si="22"/>
        <v>-506766.9113618692</v>
      </c>
      <c r="G231" s="152">
        <f t="shared" si="19"/>
        <v>228116.6259221702</v>
      </c>
      <c r="H231" s="124"/>
      <c r="I231" s="153">
        <v>157</v>
      </c>
      <c r="J231" s="148">
        <f t="shared" si="20"/>
      </c>
      <c r="K231" s="150">
        <f t="shared" si="23"/>
      </c>
      <c r="L231" s="151">
        <f t="shared" si="17"/>
      </c>
      <c r="M231" s="154">
        <f t="shared" si="24"/>
      </c>
      <c r="N231" s="155"/>
    </row>
    <row r="232" spans="2:14" ht="12.75">
      <c r="B232" s="147">
        <v>158</v>
      </c>
      <c r="C232" s="148">
        <f t="shared" si="21"/>
        <v>0.0475</v>
      </c>
      <c r="D232" s="149"/>
      <c r="E232" s="150">
        <f t="shared" si="18"/>
        <v>-3229.9386641865995</v>
      </c>
      <c r="F232" s="151">
        <f t="shared" si="22"/>
        <v>-509996.85002605576</v>
      </c>
      <c r="G232" s="152">
        <f t="shared" si="19"/>
        <v>225789.64890225886</v>
      </c>
      <c r="H232" s="124"/>
      <c r="I232" s="153">
        <v>158</v>
      </c>
      <c r="J232" s="148">
        <f t="shared" si="20"/>
      </c>
      <c r="K232" s="150">
        <f t="shared" si="23"/>
      </c>
      <c r="L232" s="151">
        <f t="shared" si="17"/>
      </c>
      <c r="M232" s="154">
        <f t="shared" si="24"/>
      </c>
      <c r="N232" s="155"/>
    </row>
    <row r="233" spans="2:14" ht="12.75">
      <c r="B233" s="147">
        <v>159</v>
      </c>
      <c r="C233" s="148">
        <f t="shared" si="21"/>
        <v>0.0475</v>
      </c>
      <c r="D233" s="149"/>
      <c r="E233" s="150">
        <f t="shared" si="18"/>
        <v>-3229.9386641866</v>
      </c>
      <c r="F233" s="151">
        <f t="shared" si="22"/>
        <v>-513226.78869024233</v>
      </c>
      <c r="G233" s="152">
        <f t="shared" si="19"/>
        <v>223453.4609316437</v>
      </c>
      <c r="H233" s="124"/>
      <c r="I233" s="153">
        <v>159</v>
      </c>
      <c r="J233" s="148">
        <f t="shared" si="20"/>
      </c>
      <c r="K233" s="150">
        <f t="shared" si="23"/>
      </c>
      <c r="L233" s="151">
        <f t="shared" si="17"/>
      </c>
      <c r="M233" s="154">
        <f t="shared" si="24"/>
      </c>
      <c r="N233" s="155"/>
    </row>
    <row r="234" spans="2:14" ht="12.75">
      <c r="B234" s="147">
        <v>160</v>
      </c>
      <c r="C234" s="148">
        <f t="shared" si="21"/>
        <v>0.0475</v>
      </c>
      <c r="D234" s="149"/>
      <c r="E234" s="150">
        <f t="shared" si="18"/>
        <v>-3229.9386641865976</v>
      </c>
      <c r="F234" s="151">
        <f t="shared" si="22"/>
        <v>-516456.7273544289</v>
      </c>
      <c r="G234" s="152">
        <f t="shared" si="19"/>
        <v>221108.02555031152</v>
      </c>
      <c r="H234" s="124"/>
      <c r="I234" s="153">
        <v>160</v>
      </c>
      <c r="J234" s="148">
        <f t="shared" si="20"/>
      </c>
      <c r="K234" s="150">
        <f t="shared" si="23"/>
      </c>
      <c r="L234" s="151">
        <f t="shared" si="17"/>
      </c>
      <c r="M234" s="154">
        <f t="shared" si="24"/>
      </c>
      <c r="N234" s="155"/>
    </row>
    <row r="235" spans="2:14" ht="12.75">
      <c r="B235" s="147">
        <v>161</v>
      </c>
      <c r="C235" s="148">
        <f t="shared" si="21"/>
        <v>0.0475</v>
      </c>
      <c r="D235" s="149"/>
      <c r="E235" s="150">
        <f t="shared" si="18"/>
        <v>-3229.938664186597</v>
      </c>
      <c r="F235" s="151">
        <f t="shared" si="22"/>
        <v>-519686.6660186155</v>
      </c>
      <c r="G235" s="152">
        <f t="shared" si="19"/>
        <v>218753.30615392825</v>
      </c>
      <c r="H235" s="124"/>
      <c r="I235" s="153">
        <v>161</v>
      </c>
      <c r="J235" s="148">
        <f t="shared" si="20"/>
      </c>
      <c r="K235" s="150">
        <f t="shared" si="23"/>
      </c>
      <c r="L235" s="151">
        <f t="shared" si="17"/>
      </c>
      <c r="M235" s="154">
        <f t="shared" si="24"/>
      </c>
      <c r="N235" s="155"/>
    </row>
    <row r="236" spans="2:14" ht="12.75">
      <c r="B236" s="147">
        <v>162</v>
      </c>
      <c r="C236" s="148">
        <f t="shared" si="21"/>
        <v>0.0475</v>
      </c>
      <c r="D236" s="149"/>
      <c r="E236" s="150">
        <f t="shared" si="18"/>
        <v>-3229.9386641865954</v>
      </c>
      <c r="F236" s="151">
        <f t="shared" si="22"/>
        <v>-522916.60468280205</v>
      </c>
      <c r="G236" s="152">
        <f t="shared" si="19"/>
        <v>216389.26599326762</v>
      </c>
      <c r="H236" s="124"/>
      <c r="I236" s="153">
        <v>162</v>
      </c>
      <c r="J236" s="148">
        <f t="shared" si="20"/>
      </c>
      <c r="K236" s="150">
        <f t="shared" si="23"/>
      </c>
      <c r="L236" s="151">
        <f t="shared" si="17"/>
      </c>
      <c r="M236" s="154">
        <f t="shared" si="24"/>
      </c>
      <c r="N236" s="155"/>
    </row>
    <row r="237" spans="2:14" ht="12.75">
      <c r="B237" s="147">
        <v>163</v>
      </c>
      <c r="C237" s="148">
        <f t="shared" si="21"/>
        <v>0.0475</v>
      </c>
      <c r="D237" s="149"/>
      <c r="E237" s="150">
        <f t="shared" si="18"/>
        <v>-3229.938664186595</v>
      </c>
      <c r="F237" s="151">
        <f t="shared" si="22"/>
        <v>-526146.5433469886</v>
      </c>
      <c r="G237" s="152">
        <f t="shared" si="19"/>
        <v>214015.86817363772</v>
      </c>
      <c r="H237" s="124"/>
      <c r="I237" s="153">
        <v>163</v>
      </c>
      <c r="J237" s="148">
        <f t="shared" si="20"/>
      </c>
      <c r="K237" s="150">
        <f t="shared" si="23"/>
      </c>
      <c r="L237" s="151">
        <f t="shared" si="17"/>
      </c>
      <c r="M237" s="154">
        <f t="shared" si="24"/>
      </c>
      <c r="N237" s="155"/>
    </row>
    <row r="238" spans="2:14" ht="12.75">
      <c r="B238" s="147">
        <v>164</v>
      </c>
      <c r="C238" s="148">
        <f t="shared" si="21"/>
        <v>0.0475</v>
      </c>
      <c r="D238" s="149"/>
      <c r="E238" s="150">
        <f t="shared" si="18"/>
        <v>-3229.9386641865917</v>
      </c>
      <c r="F238" s="151">
        <f t="shared" si="22"/>
        <v>-529376.4820111752</v>
      </c>
      <c r="G238" s="152">
        <f t="shared" si="19"/>
        <v>211633.0756543051</v>
      </c>
      <c r="H238" s="124"/>
      <c r="I238" s="153">
        <v>164</v>
      </c>
      <c r="J238" s="148">
        <f t="shared" si="20"/>
      </c>
      <c r="K238" s="150">
        <f t="shared" si="23"/>
      </c>
      <c r="L238" s="151">
        <f t="shared" si="17"/>
      </c>
      <c r="M238" s="154">
        <f t="shared" si="24"/>
      </c>
      <c r="N238" s="155"/>
    </row>
    <row r="239" spans="2:14" ht="12.75">
      <c r="B239" s="147">
        <v>165</v>
      </c>
      <c r="C239" s="148">
        <f t="shared" si="21"/>
        <v>0.0475</v>
      </c>
      <c r="D239" s="149"/>
      <c r="E239" s="150">
        <f t="shared" si="18"/>
        <v>-3229.9386641865926</v>
      </c>
      <c r="F239" s="151">
        <f t="shared" si="22"/>
        <v>-532606.4206753619</v>
      </c>
      <c r="G239" s="152">
        <f t="shared" si="19"/>
        <v>209240.8512479168</v>
      </c>
      <c r="H239" s="124"/>
      <c r="I239" s="153">
        <v>165</v>
      </c>
      <c r="J239" s="148">
        <f t="shared" si="20"/>
      </c>
      <c r="K239" s="150">
        <f t="shared" si="23"/>
      </c>
      <c r="L239" s="151">
        <f t="shared" si="17"/>
      </c>
      <c r="M239" s="154">
        <f t="shared" si="24"/>
      </c>
      <c r="N239" s="155"/>
    </row>
    <row r="240" spans="2:14" ht="12.75">
      <c r="B240" s="147">
        <v>166</v>
      </c>
      <c r="C240" s="148">
        <f t="shared" si="21"/>
        <v>0.0475</v>
      </c>
      <c r="D240" s="149"/>
      <c r="E240" s="150">
        <f t="shared" si="18"/>
        <v>-3229.938664186592</v>
      </c>
      <c r="F240" s="151">
        <f t="shared" si="22"/>
        <v>-535836.3593395485</v>
      </c>
      <c r="G240" s="152">
        <f t="shared" si="19"/>
        <v>206839.1576199199</v>
      </c>
      <c r="H240" s="124"/>
      <c r="I240" s="153">
        <v>166</v>
      </c>
      <c r="J240" s="148">
        <f t="shared" si="20"/>
      </c>
      <c r="K240" s="150">
        <f t="shared" si="23"/>
      </c>
      <c r="L240" s="151">
        <f aca="true" t="shared" si="25" ref="L240:L303">IF(K240="","",+K240+L239)</f>
      </c>
      <c r="M240" s="154">
        <f t="shared" si="24"/>
      </c>
      <c r="N240" s="155"/>
    </row>
    <row r="241" spans="2:14" ht="12.75">
      <c r="B241" s="147">
        <v>167</v>
      </c>
      <c r="C241" s="148">
        <f t="shared" si="21"/>
        <v>0.0475</v>
      </c>
      <c r="D241" s="149"/>
      <c r="E241" s="150">
        <f t="shared" si="18"/>
        <v>-3229.938664186591</v>
      </c>
      <c r="F241" s="151">
        <f t="shared" si="22"/>
        <v>-539066.2980037351</v>
      </c>
      <c r="G241" s="152">
        <f t="shared" si="19"/>
        <v>204427.95728797882</v>
      </c>
      <c r="H241" s="124"/>
      <c r="I241" s="153">
        <v>167</v>
      </c>
      <c r="J241" s="148">
        <f t="shared" si="20"/>
      </c>
      <c r="K241" s="150">
        <f t="shared" si="23"/>
      </c>
      <c r="L241" s="151">
        <f t="shared" si="25"/>
      </c>
      <c r="M241" s="154">
        <f t="shared" si="24"/>
      </c>
      <c r="N241" s="155"/>
    </row>
    <row r="242" spans="2:14" ht="12.75">
      <c r="B242" s="147">
        <v>168</v>
      </c>
      <c r="C242" s="148">
        <f t="shared" si="21"/>
        <v>0.0475</v>
      </c>
      <c r="D242" s="149"/>
      <c r="E242" s="150">
        <f t="shared" si="18"/>
        <v>-3229.9386641865894</v>
      </c>
      <c r="F242" s="151">
        <f t="shared" si="22"/>
        <v>-542296.2366679218</v>
      </c>
      <c r="G242" s="152">
        <f t="shared" si="19"/>
        <v>202007.21262139047</v>
      </c>
      <c r="H242" s="124"/>
      <c r="I242" s="153">
        <v>168</v>
      </c>
      <c r="J242" s="148">
        <f t="shared" si="20"/>
      </c>
      <c r="K242" s="150">
        <f t="shared" si="23"/>
      </c>
      <c r="L242" s="151">
        <f t="shared" si="25"/>
      </c>
      <c r="M242" s="154">
        <f t="shared" si="24"/>
      </c>
      <c r="N242" s="155"/>
    </row>
    <row r="243" spans="2:14" ht="12.75">
      <c r="B243" s="147">
        <v>169</v>
      </c>
      <c r="C243" s="148">
        <f t="shared" si="21"/>
        <v>0.0475</v>
      </c>
      <c r="D243" s="149"/>
      <c r="E243" s="150">
        <f t="shared" si="18"/>
        <v>-3229.9386641865894</v>
      </c>
      <c r="F243" s="151">
        <f t="shared" si="22"/>
        <v>-545526.1753321084</v>
      </c>
      <c r="G243" s="152">
        <f t="shared" si="19"/>
        <v>199576.8858404969</v>
      </c>
      <c r="H243" s="124"/>
      <c r="I243" s="153">
        <v>169</v>
      </c>
      <c r="J243" s="148">
        <f t="shared" si="20"/>
      </c>
      <c r="K243" s="150">
        <f t="shared" si="23"/>
      </c>
      <c r="L243" s="151">
        <f t="shared" si="25"/>
      </c>
      <c r="M243" s="154">
        <f t="shared" si="24"/>
      </c>
      <c r="N243" s="155"/>
    </row>
    <row r="244" spans="2:14" ht="12.75">
      <c r="B244" s="147">
        <v>170</v>
      </c>
      <c r="C244" s="148">
        <f t="shared" si="21"/>
        <v>0.0475</v>
      </c>
      <c r="D244" s="149"/>
      <c r="E244" s="150">
        <f t="shared" si="18"/>
        <v>-3229.9386641865885</v>
      </c>
      <c r="F244" s="151">
        <f t="shared" si="22"/>
        <v>-548756.113996295</v>
      </c>
      <c r="G244" s="152">
        <f t="shared" si="19"/>
        <v>197136.9390160956</v>
      </c>
      <c r="H244" s="124"/>
      <c r="I244" s="153">
        <v>170</v>
      </c>
      <c r="J244" s="148">
        <f t="shared" si="20"/>
      </c>
      <c r="K244" s="150">
        <f t="shared" si="23"/>
      </c>
      <c r="L244" s="151">
        <f t="shared" si="25"/>
      </c>
      <c r="M244" s="154">
        <f t="shared" si="24"/>
      </c>
      <c r="N244" s="155"/>
    </row>
    <row r="245" spans="2:14" ht="12.75">
      <c r="B245" s="147">
        <v>171</v>
      </c>
      <c r="C245" s="148">
        <f t="shared" si="21"/>
        <v>0.0475</v>
      </c>
      <c r="D245" s="149"/>
      <c r="E245" s="150">
        <f t="shared" si="18"/>
        <v>-3229.938664186586</v>
      </c>
      <c r="F245" s="151">
        <f t="shared" si="22"/>
        <v>-551986.0526604817</v>
      </c>
      <c r="G245" s="152">
        <f t="shared" si="19"/>
        <v>194687.33406884773</v>
      </c>
      <c r="H245" s="124"/>
      <c r="I245" s="153">
        <v>171</v>
      </c>
      <c r="J245" s="148">
        <f t="shared" si="20"/>
      </c>
      <c r="K245" s="150">
        <f t="shared" si="23"/>
      </c>
      <c r="L245" s="151">
        <f t="shared" si="25"/>
      </c>
      <c r="M245" s="154">
        <f t="shared" si="24"/>
      </c>
      <c r="N245" s="155"/>
    </row>
    <row r="246" spans="2:14" ht="12.75">
      <c r="B246" s="147">
        <v>172</v>
      </c>
      <c r="C246" s="148">
        <f t="shared" si="21"/>
        <v>0.0475</v>
      </c>
      <c r="D246" s="149"/>
      <c r="E246" s="150">
        <f t="shared" si="18"/>
        <v>-3229.9386641865863</v>
      </c>
      <c r="F246" s="151">
        <f t="shared" si="22"/>
        <v>-555215.9913246683</v>
      </c>
      <c r="G246" s="152">
        <f t="shared" si="19"/>
        <v>192228.03276868368</v>
      </c>
      <c r="H246" s="124"/>
      <c r="I246" s="153">
        <v>172</v>
      </c>
      <c r="J246" s="148">
        <f t="shared" si="20"/>
      </c>
      <c r="K246" s="150">
        <f t="shared" si="23"/>
      </c>
      <c r="L246" s="151">
        <f t="shared" si="25"/>
      </c>
      <c r="M246" s="154">
        <f t="shared" si="24"/>
      </c>
      <c r="N246" s="155"/>
    </row>
    <row r="247" spans="2:14" ht="12.75">
      <c r="B247" s="147">
        <v>173</v>
      </c>
      <c r="C247" s="148">
        <f t="shared" si="21"/>
        <v>0.0475</v>
      </c>
      <c r="D247" s="149"/>
      <c r="E247" s="150">
        <f t="shared" si="18"/>
        <v>-3229.938664186585</v>
      </c>
      <c r="F247" s="151">
        <f t="shared" si="22"/>
        <v>-558445.9299888549</v>
      </c>
      <c r="G247" s="152">
        <f t="shared" si="19"/>
        <v>189758.99673420648</v>
      </c>
      <c r="H247" s="124"/>
      <c r="I247" s="153">
        <v>173</v>
      </c>
      <c r="J247" s="148">
        <f t="shared" si="20"/>
      </c>
      <c r="K247" s="150">
        <f t="shared" si="23"/>
      </c>
      <c r="L247" s="151">
        <f t="shared" si="25"/>
      </c>
      <c r="M247" s="154">
        <f t="shared" si="24"/>
      </c>
      <c r="N247" s="155"/>
    </row>
    <row r="248" spans="2:14" ht="12.75">
      <c r="B248" s="147">
        <v>174</v>
      </c>
      <c r="C248" s="148">
        <f t="shared" si="21"/>
        <v>0.0475</v>
      </c>
      <c r="D248" s="149"/>
      <c r="E248" s="150">
        <f t="shared" si="18"/>
        <v>-3229.9386641865835</v>
      </c>
      <c r="F248" s="151">
        <f t="shared" si="22"/>
        <v>-561675.8686530415</v>
      </c>
      <c r="G248" s="152">
        <f t="shared" si="19"/>
        <v>187280.1874320928</v>
      </c>
      <c r="H248" s="124"/>
      <c r="I248" s="153">
        <v>174</v>
      </c>
      <c r="J248" s="148">
        <f t="shared" si="20"/>
      </c>
      <c r="K248" s="150">
        <f t="shared" si="23"/>
      </c>
      <c r="L248" s="151">
        <f t="shared" si="25"/>
      </c>
      <c r="M248" s="154">
        <f t="shared" si="24"/>
      </c>
      <c r="N248" s="155"/>
    </row>
    <row r="249" spans="2:14" ht="12.75">
      <c r="B249" s="147">
        <v>175</v>
      </c>
      <c r="C249" s="148">
        <f t="shared" si="21"/>
        <v>0.0475</v>
      </c>
      <c r="D249" s="149"/>
      <c r="E249" s="150">
        <f t="shared" si="18"/>
        <v>-3229.9386641865835</v>
      </c>
      <c r="F249" s="151">
        <f t="shared" si="22"/>
        <v>-564905.8073172282</v>
      </c>
      <c r="G249" s="152">
        <f t="shared" si="19"/>
        <v>184791.5661764916</v>
      </c>
      <c r="H249" s="124"/>
      <c r="I249" s="153">
        <v>175</v>
      </c>
      <c r="J249" s="148">
        <f t="shared" si="20"/>
      </c>
      <c r="K249" s="150">
        <f t="shared" si="23"/>
      </c>
      <c r="L249" s="151">
        <f t="shared" si="25"/>
      </c>
      <c r="M249" s="154">
        <f t="shared" si="24"/>
      </c>
      <c r="N249" s="155"/>
    </row>
    <row r="250" spans="2:14" ht="12.75">
      <c r="B250" s="147">
        <v>176</v>
      </c>
      <c r="C250" s="148">
        <f t="shared" si="21"/>
        <v>0.0475</v>
      </c>
      <c r="D250" s="149"/>
      <c r="E250" s="150">
        <f t="shared" si="18"/>
        <v>-3229.9386641865817</v>
      </c>
      <c r="F250" s="151">
        <f t="shared" si="22"/>
        <v>-568135.7459814148</v>
      </c>
      <c r="G250" s="152">
        <f t="shared" si="19"/>
        <v>182293.09412842029</v>
      </c>
      <c r="H250" s="124"/>
      <c r="I250" s="153">
        <v>176</v>
      </c>
      <c r="J250" s="148">
        <f t="shared" si="20"/>
      </c>
      <c r="K250" s="150">
        <f t="shared" si="23"/>
      </c>
      <c r="L250" s="151">
        <f t="shared" si="25"/>
      </c>
      <c r="M250" s="154">
        <f t="shared" si="24"/>
      </c>
      <c r="N250" s="155"/>
    </row>
    <row r="251" spans="2:14" ht="12.75">
      <c r="B251" s="147">
        <v>177</v>
      </c>
      <c r="C251" s="148">
        <f t="shared" si="21"/>
        <v>0.0475</v>
      </c>
      <c r="D251" s="149"/>
      <c r="E251" s="150">
        <f t="shared" si="18"/>
        <v>-3229.938664186581</v>
      </c>
      <c r="F251" s="151">
        <f t="shared" si="22"/>
        <v>-571365.6846456014</v>
      </c>
      <c r="G251" s="152">
        <f t="shared" si="19"/>
        <v>179784.7322951587</v>
      </c>
      <c r="H251" s="124"/>
      <c r="I251" s="153">
        <v>177</v>
      </c>
      <c r="J251" s="148">
        <f t="shared" si="20"/>
      </c>
      <c r="K251" s="150">
        <f t="shared" si="23"/>
      </c>
      <c r="L251" s="151">
        <f t="shared" si="25"/>
      </c>
      <c r="M251" s="154">
        <f t="shared" si="24"/>
      </c>
      <c r="N251" s="155"/>
    </row>
    <row r="252" spans="2:14" ht="12.75">
      <c r="B252" s="147">
        <v>178</v>
      </c>
      <c r="C252" s="148">
        <f t="shared" si="21"/>
        <v>0.0475</v>
      </c>
      <c r="D252" s="149"/>
      <c r="E252" s="150">
        <f t="shared" si="18"/>
        <v>-3229.9386641865804</v>
      </c>
      <c r="F252" s="151">
        <f t="shared" si="22"/>
        <v>-574595.6233097881</v>
      </c>
      <c r="G252" s="152">
        <f t="shared" si="19"/>
        <v>177266.44152964046</v>
      </c>
      <c r="H252" s="124"/>
      <c r="I252" s="153">
        <v>178</v>
      </c>
      <c r="J252" s="148">
        <f t="shared" si="20"/>
      </c>
      <c r="K252" s="150">
        <f t="shared" si="23"/>
      </c>
      <c r="L252" s="151">
        <f t="shared" si="25"/>
      </c>
      <c r="M252" s="154">
        <f t="shared" si="24"/>
      </c>
      <c r="N252" s="155"/>
    </row>
    <row r="253" spans="2:14" ht="12.75">
      <c r="B253" s="147">
        <v>179</v>
      </c>
      <c r="C253" s="148">
        <f t="shared" si="21"/>
        <v>0.0475</v>
      </c>
      <c r="D253" s="149"/>
      <c r="E253" s="150">
        <f t="shared" si="18"/>
        <v>-3229.9386641865767</v>
      </c>
      <c r="F253" s="151">
        <f t="shared" si="22"/>
        <v>-577825.5619739747</v>
      </c>
      <c r="G253" s="152">
        <f t="shared" si="19"/>
        <v>174738.18252984204</v>
      </c>
      <c r="H253" s="124"/>
      <c r="I253" s="153">
        <v>179</v>
      </c>
      <c r="J253" s="148">
        <f t="shared" si="20"/>
      </c>
      <c r="K253" s="150">
        <f t="shared" si="23"/>
      </c>
      <c r="L253" s="151">
        <f t="shared" si="25"/>
      </c>
      <c r="M253" s="154">
        <f t="shared" si="24"/>
      </c>
      <c r="N253" s="155"/>
    </row>
    <row r="254" spans="2:14" ht="12.75">
      <c r="B254" s="147">
        <v>180</v>
      </c>
      <c r="C254" s="148">
        <f t="shared" si="21"/>
        <v>0.0475</v>
      </c>
      <c r="D254" s="149"/>
      <c r="E254" s="150">
        <f t="shared" si="18"/>
        <v>-3229.9386641865744</v>
      </c>
      <c r="F254" s="151">
        <f t="shared" si="22"/>
        <v>-581055.5006381613</v>
      </c>
      <c r="G254" s="152">
        <f t="shared" si="19"/>
        <v>172199.91583816943</v>
      </c>
      <c r="H254" s="124"/>
      <c r="I254" s="153">
        <v>180</v>
      </c>
      <c r="J254" s="148">
        <f t="shared" si="20"/>
      </c>
      <c r="K254" s="150">
        <f t="shared" si="23"/>
      </c>
      <c r="L254" s="151">
        <f t="shared" si="25"/>
      </c>
      <c r="M254" s="154">
        <f t="shared" si="24"/>
      </c>
      <c r="N254" s="155"/>
    </row>
    <row r="255" spans="2:14" ht="12.75">
      <c r="B255" s="147">
        <v>181</v>
      </c>
      <c r="C255" s="148">
        <f t="shared" si="21"/>
        <v>0.0475</v>
      </c>
      <c r="D255" s="149"/>
      <c r="E255" s="150">
        <f t="shared" si="18"/>
        <v>-3229.9386641865754</v>
      </c>
      <c r="F255" s="151">
        <f t="shared" si="22"/>
        <v>-584285.439302348</v>
      </c>
      <c r="G255" s="152">
        <f t="shared" si="19"/>
        <v>169651.60184084228</v>
      </c>
      <c r="H255" s="124"/>
      <c r="I255" s="153">
        <v>181</v>
      </c>
      <c r="J255" s="148">
        <f t="shared" si="20"/>
      </c>
      <c r="K255" s="150">
        <f t="shared" si="23"/>
      </c>
      <c r="L255" s="151">
        <f t="shared" si="25"/>
      </c>
      <c r="M255" s="154">
        <f t="shared" si="24"/>
      </c>
      <c r="N255" s="155"/>
    </row>
    <row r="256" spans="2:14" ht="12.75">
      <c r="B256" s="147">
        <v>182</v>
      </c>
      <c r="C256" s="148">
        <f t="shared" si="21"/>
        <v>0.0475</v>
      </c>
      <c r="D256" s="149"/>
      <c r="E256" s="150">
        <f t="shared" si="18"/>
        <v>-3229.9386641865767</v>
      </c>
      <c r="F256" s="151">
        <f t="shared" si="22"/>
        <v>-587515.3779665346</v>
      </c>
      <c r="G256" s="152">
        <f t="shared" si="19"/>
        <v>167093.2007672757</v>
      </c>
      <c r="H256" s="124"/>
      <c r="I256" s="153">
        <v>182</v>
      </c>
      <c r="J256" s="148">
        <f t="shared" si="20"/>
      </c>
      <c r="K256" s="150">
        <f t="shared" si="23"/>
      </c>
      <c r="L256" s="151">
        <f t="shared" si="25"/>
      </c>
      <c r="M256" s="154">
        <f t="shared" si="24"/>
      </c>
      <c r="N256" s="155"/>
    </row>
    <row r="257" spans="2:14" ht="12.75">
      <c r="B257" s="147">
        <v>183</v>
      </c>
      <c r="C257" s="148">
        <f t="shared" si="21"/>
        <v>0.0475</v>
      </c>
      <c r="D257" s="149"/>
      <c r="E257" s="150">
        <f t="shared" si="18"/>
        <v>-3229.9386641865713</v>
      </c>
      <c r="F257" s="151">
        <f t="shared" si="22"/>
        <v>-590745.3166307211</v>
      </c>
      <c r="G257" s="152">
        <f t="shared" si="19"/>
        <v>164524.6726894596</v>
      </c>
      <c r="H257" s="124"/>
      <c r="I257" s="153">
        <v>183</v>
      </c>
      <c r="J257" s="148">
        <f t="shared" si="20"/>
      </c>
      <c r="K257" s="150">
        <f t="shared" si="23"/>
      </c>
      <c r="L257" s="151">
        <f t="shared" si="25"/>
      </c>
      <c r="M257" s="154">
        <f t="shared" si="24"/>
      </c>
      <c r="N257" s="155"/>
    </row>
    <row r="258" spans="2:14" ht="12.75">
      <c r="B258" s="147">
        <v>184</v>
      </c>
      <c r="C258" s="148">
        <f t="shared" si="21"/>
        <v>0.0475</v>
      </c>
      <c r="D258" s="149"/>
      <c r="E258" s="150">
        <f t="shared" si="18"/>
        <v>-3229.938664186571</v>
      </c>
      <c r="F258" s="151">
        <f t="shared" si="22"/>
        <v>-593975.2552949076</v>
      </c>
      <c r="G258" s="152">
        <f t="shared" si="19"/>
        <v>161945.97752133547</v>
      </c>
      <c r="H258" s="124"/>
      <c r="I258" s="153">
        <v>184</v>
      </c>
      <c r="J258" s="148">
        <f t="shared" si="20"/>
      </c>
      <c r="K258" s="150">
        <f t="shared" si="23"/>
      </c>
      <c r="L258" s="151">
        <f t="shared" si="25"/>
      </c>
      <c r="M258" s="154">
        <f t="shared" si="24"/>
      </c>
      <c r="N258" s="155"/>
    </row>
    <row r="259" spans="2:14" ht="12.75">
      <c r="B259" s="147">
        <v>185</v>
      </c>
      <c r="C259" s="148">
        <f t="shared" si="21"/>
        <v>0.0475</v>
      </c>
      <c r="D259" s="149"/>
      <c r="E259" s="150">
        <f t="shared" si="18"/>
        <v>-3229.938664186571</v>
      </c>
      <c r="F259" s="151">
        <f t="shared" si="22"/>
        <v>-597205.1939590941</v>
      </c>
      <c r="G259" s="152">
        <f t="shared" si="19"/>
        <v>159357.07501817084</v>
      </c>
      <c r="H259" s="124"/>
      <c r="I259" s="153">
        <v>185</v>
      </c>
      <c r="J259" s="148">
        <f t="shared" si="20"/>
      </c>
      <c r="K259" s="150">
        <f t="shared" si="23"/>
      </c>
      <c r="L259" s="151">
        <f t="shared" si="25"/>
      </c>
      <c r="M259" s="154">
        <f t="shared" si="24"/>
      </c>
      <c r="N259" s="155"/>
    </row>
    <row r="260" spans="2:14" ht="12.75">
      <c r="B260" s="147">
        <v>186</v>
      </c>
      <c r="C260" s="148">
        <f t="shared" si="21"/>
        <v>0.0475</v>
      </c>
      <c r="D260" s="149"/>
      <c r="E260" s="150">
        <f t="shared" si="18"/>
        <v>-3229.938664186569</v>
      </c>
      <c r="F260" s="151">
        <f t="shared" si="22"/>
        <v>-600435.1326232806</v>
      </c>
      <c r="G260" s="152">
        <f t="shared" si="19"/>
        <v>156757.9247759312</v>
      </c>
      <c r="H260" s="124"/>
      <c r="I260" s="153">
        <v>186</v>
      </c>
      <c r="J260" s="148">
        <f t="shared" si="20"/>
      </c>
      <c r="K260" s="150">
        <f t="shared" si="23"/>
      </c>
      <c r="L260" s="151">
        <f t="shared" si="25"/>
      </c>
      <c r="M260" s="154">
        <f t="shared" si="24"/>
      </c>
      <c r="N260" s="155"/>
    </row>
    <row r="261" spans="2:14" ht="12.75">
      <c r="B261" s="147">
        <v>187</v>
      </c>
      <c r="C261" s="148">
        <f t="shared" si="21"/>
        <v>0.0475</v>
      </c>
      <c r="D261" s="149"/>
      <c r="E261" s="150">
        <f t="shared" si="18"/>
        <v>-3229.938664186566</v>
      </c>
      <c r="F261" s="151">
        <f t="shared" si="22"/>
        <v>-603665.0712874671</v>
      </c>
      <c r="G261" s="152">
        <f t="shared" si="19"/>
        <v>154148.48623064937</v>
      </c>
      <c r="H261" s="124"/>
      <c r="I261" s="153">
        <v>187</v>
      </c>
      <c r="J261" s="148">
        <f t="shared" si="20"/>
      </c>
      <c r="K261" s="150">
        <f t="shared" si="23"/>
      </c>
      <c r="L261" s="151">
        <f t="shared" si="25"/>
      </c>
      <c r="M261" s="154">
        <f t="shared" si="24"/>
      </c>
      <c r="N261" s="155"/>
    </row>
    <row r="262" spans="2:14" ht="12.75">
      <c r="B262" s="147">
        <v>188</v>
      </c>
      <c r="C262" s="148">
        <f t="shared" si="21"/>
        <v>0.0475</v>
      </c>
      <c r="D262" s="149"/>
      <c r="E262" s="150">
        <f t="shared" si="18"/>
        <v>-3229.9386641865635</v>
      </c>
      <c r="F262" s="151">
        <f t="shared" si="22"/>
        <v>-606895.0099516537</v>
      </c>
      <c r="G262" s="152">
        <f t="shared" si="19"/>
        <v>151528.71865779246</v>
      </c>
      <c r="H262" s="124"/>
      <c r="I262" s="153">
        <v>188</v>
      </c>
      <c r="J262" s="148">
        <f t="shared" si="20"/>
      </c>
      <c r="K262" s="150">
        <f t="shared" si="23"/>
      </c>
      <c r="L262" s="151">
        <f t="shared" si="25"/>
      </c>
      <c r="M262" s="154">
        <f t="shared" si="24"/>
      </c>
      <c r="N262" s="155"/>
    </row>
    <row r="263" spans="2:14" ht="12.75">
      <c r="B263" s="147">
        <v>189</v>
      </c>
      <c r="C263" s="148">
        <f t="shared" si="21"/>
        <v>0.0475</v>
      </c>
      <c r="D263" s="149"/>
      <c r="E263" s="150">
        <f t="shared" si="18"/>
        <v>-3229.9386641865653</v>
      </c>
      <c r="F263" s="151">
        <f t="shared" si="22"/>
        <v>-610124.9486158402</v>
      </c>
      <c r="G263" s="152">
        <f t="shared" si="19"/>
        <v>148898.5811716263</v>
      </c>
      <c r="H263" s="124"/>
      <c r="I263" s="153">
        <v>189</v>
      </c>
      <c r="J263" s="148">
        <f t="shared" si="20"/>
      </c>
      <c r="K263" s="150">
        <f t="shared" si="23"/>
      </c>
      <c r="L263" s="151">
        <f t="shared" si="25"/>
      </c>
      <c r="M263" s="154">
        <f t="shared" si="24"/>
      </c>
      <c r="N263" s="155"/>
    </row>
    <row r="264" spans="2:14" ht="12.75">
      <c r="B264" s="147">
        <v>190</v>
      </c>
      <c r="C264" s="148">
        <f t="shared" si="21"/>
        <v>0.0475</v>
      </c>
      <c r="D264" s="149"/>
      <c r="E264" s="150">
        <f t="shared" si="18"/>
        <v>-3229.9386641865626</v>
      </c>
      <c r="F264" s="151">
        <f t="shared" si="22"/>
        <v>-613354.8872800267</v>
      </c>
      <c r="G264" s="152">
        <f t="shared" si="19"/>
        <v>146258.03272457744</v>
      </c>
      <c r="H264" s="124"/>
      <c r="I264" s="153">
        <v>190</v>
      </c>
      <c r="J264" s="148">
        <f t="shared" si="20"/>
      </c>
      <c r="K264" s="150">
        <f t="shared" si="23"/>
      </c>
      <c r="L264" s="151">
        <f t="shared" si="25"/>
      </c>
      <c r="M264" s="154">
        <f t="shared" si="24"/>
      </c>
      <c r="N264" s="155"/>
    </row>
    <row r="265" spans="2:14" ht="12.75">
      <c r="B265" s="147">
        <v>191</v>
      </c>
      <c r="C265" s="148">
        <f t="shared" si="21"/>
        <v>0.0475</v>
      </c>
      <c r="D265" s="149"/>
      <c r="E265" s="150">
        <f t="shared" si="18"/>
        <v>-3229.938664186563</v>
      </c>
      <c r="F265" s="151">
        <f t="shared" si="22"/>
        <v>-616584.8259442132</v>
      </c>
      <c r="G265" s="152">
        <f t="shared" si="19"/>
        <v>143607.03210659232</v>
      </c>
      <c r="H265" s="124"/>
      <c r="I265" s="153">
        <v>191</v>
      </c>
      <c r="J265" s="148">
        <f t="shared" si="20"/>
      </c>
      <c r="K265" s="150">
        <f t="shared" si="23"/>
      </c>
      <c r="L265" s="151">
        <f t="shared" si="25"/>
      </c>
      <c r="M265" s="154">
        <f t="shared" si="24"/>
      </c>
      <c r="N265" s="155"/>
    </row>
    <row r="266" spans="2:14" ht="12.75">
      <c r="B266" s="147">
        <v>192</v>
      </c>
      <c r="C266" s="148">
        <f t="shared" si="21"/>
        <v>0.0475</v>
      </c>
      <c r="D266" s="149"/>
      <c r="E266" s="150">
        <f t="shared" si="18"/>
        <v>-3229.9386641865603</v>
      </c>
      <c r="F266" s="151">
        <f t="shared" si="22"/>
        <v>-619814.7646083997</v>
      </c>
      <c r="G266" s="152">
        <f t="shared" si="19"/>
        <v>140945.53794449437</v>
      </c>
      <c r="H266" s="124"/>
      <c r="I266" s="153">
        <v>192</v>
      </c>
      <c r="J266" s="148">
        <f t="shared" si="20"/>
      </c>
      <c r="K266" s="150">
        <f t="shared" si="23"/>
      </c>
      <c r="L266" s="151">
        <f t="shared" si="25"/>
      </c>
      <c r="M266" s="154">
        <f t="shared" si="24"/>
      </c>
      <c r="N266" s="155"/>
    </row>
    <row r="267" spans="2:14" ht="12.75">
      <c r="B267" s="147">
        <v>193</v>
      </c>
      <c r="C267" s="148">
        <f t="shared" si="21"/>
        <v>0.0475</v>
      </c>
      <c r="D267" s="149"/>
      <c r="E267" s="150">
        <f aca="true" t="shared" si="26" ref="E267:E330">IF(C267="","",PMT(C267/12,$G$9*12-B266,G266))</f>
        <v>-3229.9386641865567</v>
      </c>
      <c r="F267" s="151">
        <f t="shared" si="22"/>
        <v>-623044.7032725862</v>
      </c>
      <c r="G267" s="152">
        <f aca="true" t="shared" si="27" ref="G267:G330">IF(E267="","",G266+PPMT(C267/12,B267-B266,$G$9*12-B266,G266,0))</f>
        <v>138273.5087013381</v>
      </c>
      <c r="H267" s="124"/>
      <c r="I267" s="153">
        <v>193</v>
      </c>
      <c r="J267" s="148">
        <f aca="true" t="shared" si="28" ref="J267:J330">IF(B267&lt;=$M$14*12,$M$13,"")</f>
      </c>
      <c r="K267" s="150">
        <f t="shared" si="23"/>
      </c>
      <c r="L267" s="151">
        <f t="shared" si="25"/>
      </c>
      <c r="M267" s="154">
        <f t="shared" si="24"/>
      </c>
      <c r="N267" s="155"/>
    </row>
    <row r="268" spans="2:14" ht="12.75">
      <c r="B268" s="147">
        <v>194</v>
      </c>
      <c r="C268" s="148">
        <f aca="true" t="shared" si="29" ref="C268:C331">IF(D268=0,IF(B268&lt;=$G$9*12,C267,""),IF(B268&lt;=$G$9*12,D268,""))</f>
        <v>0.0475</v>
      </c>
      <c r="D268" s="149"/>
      <c r="E268" s="150">
        <f t="shared" si="26"/>
        <v>-3229.938664186554</v>
      </c>
      <c r="F268" s="151">
        <f t="shared" si="22"/>
        <v>-626274.6419367727</v>
      </c>
      <c r="G268" s="152">
        <f t="shared" si="27"/>
        <v>135590.90267576103</v>
      </c>
      <c r="H268" s="124"/>
      <c r="I268" s="153">
        <v>194</v>
      </c>
      <c r="J268" s="148">
        <f t="shared" si="28"/>
      </c>
      <c r="K268" s="150">
        <f t="shared" si="23"/>
      </c>
      <c r="L268" s="151">
        <f t="shared" si="25"/>
      </c>
      <c r="M268" s="154">
        <f t="shared" si="24"/>
      </c>
      <c r="N268" s="155"/>
    </row>
    <row r="269" spans="2:14" ht="12.75">
      <c r="B269" s="147">
        <v>195</v>
      </c>
      <c r="C269" s="148">
        <f t="shared" si="29"/>
        <v>0.0475</v>
      </c>
      <c r="D269" s="149"/>
      <c r="E269" s="150">
        <f t="shared" si="26"/>
        <v>-3229.9386641865553</v>
      </c>
      <c r="F269" s="151">
        <f aca="true" t="shared" si="30" ref="F269:F332">+IF(E269="","",E269+F268)</f>
        <v>-629504.5806009592</v>
      </c>
      <c r="G269" s="152">
        <f t="shared" si="27"/>
        <v>132897.67800133268</v>
      </c>
      <c r="H269" s="124"/>
      <c r="I269" s="153">
        <v>195</v>
      </c>
      <c r="J269" s="148">
        <f t="shared" si="28"/>
      </c>
      <c r="K269" s="150">
        <f t="shared" si="23"/>
      </c>
      <c r="L269" s="151">
        <f t="shared" si="25"/>
      </c>
      <c r="M269" s="154">
        <f t="shared" si="24"/>
      </c>
      <c r="N269" s="155"/>
    </row>
    <row r="270" spans="2:14" ht="12.75">
      <c r="B270" s="147">
        <v>196</v>
      </c>
      <c r="C270" s="148">
        <f t="shared" si="29"/>
        <v>0.0475</v>
      </c>
      <c r="D270" s="149"/>
      <c r="E270" s="150">
        <f t="shared" si="26"/>
        <v>-3229.93866418655</v>
      </c>
      <c r="F270" s="151">
        <f t="shared" si="30"/>
        <v>-632734.5192651458</v>
      </c>
      <c r="G270" s="152">
        <f t="shared" si="27"/>
        <v>130193.7926459014</v>
      </c>
      <c r="H270" s="124"/>
      <c r="I270" s="153">
        <v>196</v>
      </c>
      <c r="J270" s="148">
        <f t="shared" si="28"/>
      </c>
      <c r="K270" s="150">
        <f t="shared" si="23"/>
      </c>
      <c r="L270" s="151">
        <f t="shared" si="25"/>
      </c>
      <c r="M270" s="154">
        <f t="shared" si="24"/>
      </c>
      <c r="N270" s="155"/>
    </row>
    <row r="271" spans="2:14" ht="12.75">
      <c r="B271" s="147">
        <v>197</v>
      </c>
      <c r="C271" s="148">
        <f t="shared" si="29"/>
        <v>0.0475</v>
      </c>
      <c r="D271" s="149"/>
      <c r="E271" s="150">
        <f t="shared" si="26"/>
        <v>-3229.93866418655</v>
      </c>
      <c r="F271" s="151">
        <f t="shared" si="30"/>
        <v>-635964.4579293323</v>
      </c>
      <c r="G271" s="152">
        <f t="shared" si="27"/>
        <v>127479.20441093821</v>
      </c>
      <c r="H271" s="124"/>
      <c r="I271" s="153">
        <v>197</v>
      </c>
      <c r="J271" s="148">
        <f t="shared" si="28"/>
      </c>
      <c r="K271" s="150">
        <f aca="true" t="shared" si="31" ref="K271:K334">IF(J271="","",PMT(J271/12,$G$9*12,$G$8))</f>
      </c>
      <c r="L271" s="151">
        <f t="shared" si="25"/>
      </c>
      <c r="M271" s="154">
        <f aca="true" t="shared" si="32" ref="M271:M334">IF(L271="","",+M270+PPMT(J271/12,B271,$G$9*12,$G$8,0))</f>
      </c>
      <c r="N271" s="155"/>
    </row>
    <row r="272" spans="2:14" ht="12.75">
      <c r="B272" s="147">
        <v>198</v>
      </c>
      <c r="C272" s="148">
        <f t="shared" si="29"/>
        <v>0.0475</v>
      </c>
      <c r="D272" s="149"/>
      <c r="E272" s="150">
        <f t="shared" si="26"/>
        <v>-3229.938664186549</v>
      </c>
      <c r="F272" s="151">
        <f t="shared" si="30"/>
        <v>-639194.3965935188</v>
      </c>
      <c r="G272" s="152">
        <f t="shared" si="27"/>
        <v>124753.8709308783</v>
      </c>
      <c r="H272" s="124"/>
      <c r="I272" s="153">
        <v>198</v>
      </c>
      <c r="J272" s="148">
        <f t="shared" si="28"/>
      </c>
      <c r="K272" s="150">
        <f t="shared" si="31"/>
      </c>
      <c r="L272" s="151">
        <f t="shared" si="25"/>
      </c>
      <c r="M272" s="154">
        <f t="shared" si="32"/>
      </c>
      <c r="N272" s="155"/>
    </row>
    <row r="273" spans="2:14" ht="12.75">
      <c r="B273" s="147">
        <v>199</v>
      </c>
      <c r="C273" s="148">
        <f t="shared" si="29"/>
        <v>0.0475</v>
      </c>
      <c r="D273" s="149"/>
      <c r="E273" s="150">
        <f t="shared" si="26"/>
        <v>-3229.9386641865485</v>
      </c>
      <c r="F273" s="151">
        <f t="shared" si="30"/>
        <v>-642424.3352577053</v>
      </c>
      <c r="G273" s="152">
        <f t="shared" si="27"/>
        <v>122017.74967245982</v>
      </c>
      <c r="H273" s="124"/>
      <c r="I273" s="153">
        <v>199</v>
      </c>
      <c r="J273" s="148">
        <f t="shared" si="28"/>
      </c>
      <c r="K273" s="150">
        <f t="shared" si="31"/>
      </c>
      <c r="L273" s="151">
        <f t="shared" si="25"/>
      </c>
      <c r="M273" s="154">
        <f t="shared" si="32"/>
      </c>
      <c r="N273" s="155"/>
    </row>
    <row r="274" spans="2:14" ht="12.75">
      <c r="B274" s="147">
        <v>200</v>
      </c>
      <c r="C274" s="148">
        <f t="shared" si="29"/>
        <v>0.0475</v>
      </c>
      <c r="D274" s="149"/>
      <c r="E274" s="150">
        <f t="shared" si="26"/>
        <v>-3229.938664186543</v>
      </c>
      <c r="F274" s="151">
        <f t="shared" si="30"/>
        <v>-645654.2739218918</v>
      </c>
      <c r="G274" s="152">
        <f t="shared" si="27"/>
        <v>119270.7979340601</v>
      </c>
      <c r="H274" s="124"/>
      <c r="I274" s="153">
        <v>200</v>
      </c>
      <c r="J274" s="148">
        <f t="shared" si="28"/>
      </c>
      <c r="K274" s="150">
        <f t="shared" si="31"/>
      </c>
      <c r="L274" s="151">
        <f t="shared" si="25"/>
      </c>
      <c r="M274" s="154">
        <f t="shared" si="32"/>
      </c>
      <c r="N274" s="155"/>
    </row>
    <row r="275" spans="2:14" ht="12.75">
      <c r="B275" s="147">
        <v>201</v>
      </c>
      <c r="C275" s="148">
        <f t="shared" si="29"/>
        <v>0.0475</v>
      </c>
      <c r="D275" s="149"/>
      <c r="E275" s="150">
        <f t="shared" si="26"/>
        <v>-3229.938664186543</v>
      </c>
      <c r="F275" s="151">
        <f t="shared" si="30"/>
        <v>-648884.2125860783</v>
      </c>
      <c r="G275" s="152">
        <f t="shared" si="27"/>
        <v>116512.97284502922</v>
      </c>
      <c r="H275" s="124"/>
      <c r="I275" s="153">
        <v>201</v>
      </c>
      <c r="J275" s="148">
        <f t="shared" si="28"/>
      </c>
      <c r="K275" s="150">
        <f t="shared" si="31"/>
      </c>
      <c r="L275" s="151">
        <f t="shared" si="25"/>
      </c>
      <c r="M275" s="154">
        <f t="shared" si="32"/>
      </c>
      <c r="N275" s="155"/>
    </row>
    <row r="276" spans="2:14" ht="12.75">
      <c r="B276" s="147">
        <v>202</v>
      </c>
      <c r="C276" s="148">
        <f t="shared" si="29"/>
        <v>0.0475</v>
      </c>
      <c r="D276" s="149"/>
      <c r="E276" s="150">
        <f t="shared" si="26"/>
        <v>-3229.938664186541</v>
      </c>
      <c r="F276" s="151">
        <f t="shared" si="30"/>
        <v>-652114.1512502648</v>
      </c>
      <c r="G276" s="152">
        <f t="shared" si="27"/>
        <v>113744.23136502091</v>
      </c>
      <c r="H276" s="124"/>
      <c r="I276" s="153">
        <v>202</v>
      </c>
      <c r="J276" s="148">
        <f t="shared" si="28"/>
      </c>
      <c r="K276" s="150">
        <f t="shared" si="31"/>
      </c>
      <c r="L276" s="151">
        <f t="shared" si="25"/>
      </c>
      <c r="M276" s="154">
        <f t="shared" si="32"/>
      </c>
      <c r="N276" s="155"/>
    </row>
    <row r="277" spans="2:14" ht="12.75">
      <c r="B277" s="147">
        <v>203</v>
      </c>
      <c r="C277" s="148">
        <f t="shared" si="29"/>
        <v>0.0475</v>
      </c>
      <c r="D277" s="149"/>
      <c r="E277" s="150">
        <f t="shared" si="26"/>
        <v>-3229.9386641865367</v>
      </c>
      <c r="F277" s="151">
        <f t="shared" si="30"/>
        <v>-655344.0899144514</v>
      </c>
      <c r="G277" s="152">
        <f t="shared" si="27"/>
        <v>110964.53028332091</v>
      </c>
      <c r="H277" s="124"/>
      <c r="I277" s="153">
        <v>203</v>
      </c>
      <c r="J277" s="148">
        <f t="shared" si="28"/>
      </c>
      <c r="K277" s="150">
        <f t="shared" si="31"/>
      </c>
      <c r="L277" s="151">
        <f t="shared" si="25"/>
      </c>
      <c r="M277" s="154">
        <f t="shared" si="32"/>
      </c>
      <c r="N277" s="155"/>
    </row>
    <row r="278" spans="2:14" ht="12.75">
      <c r="B278" s="147">
        <v>204</v>
      </c>
      <c r="C278" s="148">
        <f t="shared" si="29"/>
        <v>0.0475</v>
      </c>
      <c r="D278" s="149"/>
      <c r="E278" s="150">
        <f t="shared" si="26"/>
        <v>-3229.938664186537</v>
      </c>
      <c r="F278" s="151">
        <f t="shared" si="30"/>
        <v>-658574.0285786379</v>
      </c>
      <c r="G278" s="152">
        <f t="shared" si="27"/>
        <v>108173.82621817251</v>
      </c>
      <c r="H278" s="124"/>
      <c r="I278" s="153">
        <v>204</v>
      </c>
      <c r="J278" s="148">
        <f t="shared" si="28"/>
      </c>
      <c r="K278" s="150">
        <f t="shared" si="31"/>
      </c>
      <c r="L278" s="151">
        <f t="shared" si="25"/>
      </c>
      <c r="M278" s="154">
        <f t="shared" si="32"/>
      </c>
      <c r="N278" s="155"/>
    </row>
    <row r="279" spans="2:14" ht="12.75">
      <c r="B279" s="147">
        <v>205</v>
      </c>
      <c r="C279" s="148">
        <f t="shared" si="29"/>
        <v>0.0475</v>
      </c>
      <c r="D279" s="149"/>
      <c r="E279" s="150">
        <f t="shared" si="26"/>
        <v>-3229.9386641865335</v>
      </c>
      <c r="F279" s="151">
        <f t="shared" si="30"/>
        <v>-661803.9672428244</v>
      </c>
      <c r="G279" s="152">
        <f t="shared" si="27"/>
        <v>105372.07561609958</v>
      </c>
      <c r="H279" s="124"/>
      <c r="I279" s="153">
        <v>205</v>
      </c>
      <c r="J279" s="148">
        <f t="shared" si="28"/>
      </c>
      <c r="K279" s="150">
        <f t="shared" si="31"/>
      </c>
      <c r="L279" s="151">
        <f t="shared" si="25"/>
      </c>
      <c r="M279" s="154">
        <f t="shared" si="32"/>
      </c>
      <c r="N279" s="155"/>
    </row>
    <row r="280" spans="2:14" ht="12.75">
      <c r="B280" s="147">
        <v>206</v>
      </c>
      <c r="C280" s="148">
        <f t="shared" si="29"/>
        <v>0.0475</v>
      </c>
      <c r="D280" s="149"/>
      <c r="E280" s="150">
        <f t="shared" si="26"/>
        <v>-3229.9386641865303</v>
      </c>
      <c r="F280" s="151">
        <f t="shared" si="30"/>
        <v>-665033.9059070109</v>
      </c>
      <c r="G280" s="152">
        <f t="shared" si="27"/>
        <v>102559.23475122677</v>
      </c>
      <c r="H280" s="124"/>
      <c r="I280" s="153">
        <v>206</v>
      </c>
      <c r="J280" s="148">
        <f t="shared" si="28"/>
      </c>
      <c r="K280" s="150">
        <f t="shared" si="31"/>
      </c>
      <c r="L280" s="151">
        <f t="shared" si="25"/>
      </c>
      <c r="M280" s="154">
        <f t="shared" si="32"/>
      </c>
      <c r="N280" s="155"/>
    </row>
    <row r="281" spans="2:14" ht="12.75">
      <c r="B281" s="147">
        <v>207</v>
      </c>
      <c r="C281" s="148">
        <f t="shared" si="29"/>
        <v>0.0475</v>
      </c>
      <c r="D281" s="149"/>
      <c r="E281" s="150">
        <f t="shared" si="26"/>
        <v>-3229.9386641865312</v>
      </c>
      <c r="F281" s="151">
        <f t="shared" si="30"/>
        <v>-668263.8445711974</v>
      </c>
      <c r="G281" s="152">
        <f t="shared" si="27"/>
        <v>99735.25972459718</v>
      </c>
      <c r="H281" s="124"/>
      <c r="I281" s="153">
        <v>207</v>
      </c>
      <c r="J281" s="148">
        <f t="shared" si="28"/>
      </c>
      <c r="K281" s="150">
        <f t="shared" si="31"/>
      </c>
      <c r="L281" s="151">
        <f t="shared" si="25"/>
      </c>
      <c r="M281" s="154">
        <f t="shared" si="32"/>
      </c>
      <c r="N281" s="155"/>
    </row>
    <row r="282" spans="2:14" ht="12.75">
      <c r="B282" s="147">
        <v>208</v>
      </c>
      <c r="C282" s="148">
        <f t="shared" si="29"/>
        <v>0.0475</v>
      </c>
      <c r="D282" s="149"/>
      <c r="E282" s="150">
        <f t="shared" si="26"/>
        <v>-3229.938664186529</v>
      </c>
      <c r="F282" s="151">
        <f t="shared" si="30"/>
        <v>-671493.7832353839</v>
      </c>
      <c r="G282" s="152">
        <f t="shared" si="27"/>
        <v>96900.10646348719</v>
      </c>
      <c r="H282" s="124"/>
      <c r="I282" s="153">
        <v>208</v>
      </c>
      <c r="J282" s="148">
        <f t="shared" si="28"/>
      </c>
      <c r="K282" s="150">
        <f t="shared" si="31"/>
      </c>
      <c r="L282" s="151">
        <f t="shared" si="25"/>
      </c>
      <c r="M282" s="154">
        <f t="shared" si="32"/>
      </c>
      <c r="N282" s="155"/>
    </row>
    <row r="283" spans="2:14" ht="12.75">
      <c r="B283" s="147">
        <v>209</v>
      </c>
      <c r="C283" s="148">
        <f t="shared" si="29"/>
        <v>0.0475</v>
      </c>
      <c r="D283" s="149"/>
      <c r="E283" s="150">
        <f t="shared" si="26"/>
        <v>-3229.938664186526</v>
      </c>
      <c r="F283" s="151">
        <f t="shared" si="30"/>
        <v>-674723.7218995704</v>
      </c>
      <c r="G283" s="152">
        <f t="shared" si="27"/>
        <v>94053.73072071864</v>
      </c>
      <c r="H283" s="124"/>
      <c r="I283" s="153">
        <v>209</v>
      </c>
      <c r="J283" s="148">
        <f t="shared" si="28"/>
      </c>
      <c r="K283" s="150">
        <f t="shared" si="31"/>
      </c>
      <c r="L283" s="151">
        <f t="shared" si="25"/>
      </c>
      <c r="M283" s="154">
        <f t="shared" si="32"/>
      </c>
      <c r="N283" s="155"/>
    </row>
    <row r="284" spans="2:14" ht="12.75">
      <c r="B284" s="147">
        <v>210</v>
      </c>
      <c r="C284" s="148">
        <f t="shared" si="29"/>
        <v>0.0475</v>
      </c>
      <c r="D284" s="149"/>
      <c r="E284" s="150">
        <f t="shared" si="26"/>
        <v>-3229.9386641865226</v>
      </c>
      <c r="F284" s="151">
        <f t="shared" si="30"/>
        <v>-677953.660563757</v>
      </c>
      <c r="G284" s="152">
        <f t="shared" si="27"/>
        <v>91196.08807396829</v>
      </c>
      <c r="H284" s="124"/>
      <c r="I284" s="153">
        <v>210</v>
      </c>
      <c r="J284" s="148">
        <f t="shared" si="28"/>
      </c>
      <c r="K284" s="150">
        <f t="shared" si="31"/>
      </c>
      <c r="L284" s="151">
        <f t="shared" si="25"/>
      </c>
      <c r="M284" s="154">
        <f t="shared" si="32"/>
      </c>
      <c r="N284" s="155"/>
    </row>
    <row r="285" spans="2:14" ht="12.75">
      <c r="B285" s="147">
        <v>211</v>
      </c>
      <c r="C285" s="148">
        <f t="shared" si="29"/>
        <v>0.0475</v>
      </c>
      <c r="D285" s="149"/>
      <c r="E285" s="150">
        <f t="shared" si="26"/>
        <v>-3229.938664186519</v>
      </c>
      <c r="F285" s="151">
        <f t="shared" si="30"/>
        <v>-681183.5992279435</v>
      </c>
      <c r="G285" s="152">
        <f t="shared" si="27"/>
        <v>88327.13392507457</v>
      </c>
      <c r="H285" s="124"/>
      <c r="I285" s="153">
        <v>211</v>
      </c>
      <c r="J285" s="148">
        <f t="shared" si="28"/>
      </c>
      <c r="K285" s="150">
        <f t="shared" si="31"/>
      </c>
      <c r="L285" s="151">
        <f t="shared" si="25"/>
      </c>
      <c r="M285" s="154">
        <f t="shared" si="32"/>
      </c>
      <c r="N285" s="155"/>
    </row>
    <row r="286" spans="2:14" ht="12.75">
      <c r="B286" s="147">
        <v>212</v>
      </c>
      <c r="C286" s="148">
        <f t="shared" si="29"/>
        <v>0.0475</v>
      </c>
      <c r="D286" s="149"/>
      <c r="E286" s="150">
        <f t="shared" si="26"/>
        <v>-3229.9386641865126</v>
      </c>
      <c r="F286" s="151">
        <f t="shared" si="30"/>
        <v>-684413.53789213</v>
      </c>
      <c r="G286" s="152">
        <f t="shared" si="27"/>
        <v>85446.82349934147</v>
      </c>
      <c r="H286" s="124"/>
      <c r="I286" s="153">
        <v>212</v>
      </c>
      <c r="J286" s="148">
        <f t="shared" si="28"/>
      </c>
      <c r="K286" s="150">
        <f t="shared" si="31"/>
      </c>
      <c r="L286" s="151">
        <f t="shared" si="25"/>
      </c>
      <c r="M286" s="154">
        <f t="shared" si="32"/>
      </c>
      <c r="N286" s="155"/>
    </row>
    <row r="287" spans="2:14" ht="12.75">
      <c r="B287" s="147">
        <v>213</v>
      </c>
      <c r="C287" s="148">
        <f t="shared" si="29"/>
        <v>0.0475</v>
      </c>
      <c r="D287" s="149"/>
      <c r="E287" s="150">
        <f t="shared" si="26"/>
        <v>-3229.938664186511</v>
      </c>
      <c r="F287" s="151">
        <f t="shared" si="30"/>
        <v>-687643.4765563165</v>
      </c>
      <c r="G287" s="152">
        <f t="shared" si="27"/>
        <v>82555.11184483985</v>
      </c>
      <c r="H287" s="124"/>
      <c r="I287" s="153">
        <v>213</v>
      </c>
      <c r="J287" s="148">
        <f t="shared" si="28"/>
      </c>
      <c r="K287" s="150">
        <f t="shared" si="31"/>
      </c>
      <c r="L287" s="151">
        <f t="shared" si="25"/>
      </c>
      <c r="M287" s="154">
        <f t="shared" si="32"/>
      </c>
      <c r="N287" s="155"/>
    </row>
    <row r="288" spans="2:14" ht="12.75">
      <c r="B288" s="147">
        <v>214</v>
      </c>
      <c r="C288" s="148">
        <f t="shared" si="29"/>
        <v>0.0475</v>
      </c>
      <c r="D288" s="149"/>
      <c r="E288" s="150">
        <f t="shared" si="26"/>
        <v>-3229.938664186513</v>
      </c>
      <c r="F288" s="151">
        <f t="shared" si="30"/>
        <v>-690873.415220503</v>
      </c>
      <c r="G288" s="152">
        <f t="shared" si="27"/>
        <v>79651.95383170583</v>
      </c>
      <c r="H288" s="124"/>
      <c r="I288" s="153">
        <v>214</v>
      </c>
      <c r="J288" s="148">
        <f t="shared" si="28"/>
      </c>
      <c r="K288" s="150">
        <f t="shared" si="31"/>
      </c>
      <c r="L288" s="151">
        <f t="shared" si="25"/>
      </c>
      <c r="M288" s="154">
        <f t="shared" si="32"/>
      </c>
      <c r="N288" s="155"/>
    </row>
    <row r="289" spans="2:14" ht="12.75">
      <c r="B289" s="147">
        <v>215</v>
      </c>
      <c r="C289" s="148">
        <f t="shared" si="29"/>
        <v>0.0475</v>
      </c>
      <c r="D289" s="149"/>
      <c r="E289" s="150">
        <f t="shared" si="26"/>
        <v>-3229.9386641865053</v>
      </c>
      <c r="F289" s="151">
        <f t="shared" si="30"/>
        <v>-694103.3538846895</v>
      </c>
      <c r="G289" s="152">
        <f t="shared" si="27"/>
        <v>76737.30415143649</v>
      </c>
      <c r="H289" s="124"/>
      <c r="I289" s="153">
        <v>215</v>
      </c>
      <c r="J289" s="148">
        <f t="shared" si="28"/>
      </c>
      <c r="K289" s="150">
        <f t="shared" si="31"/>
      </c>
      <c r="L289" s="151">
        <f t="shared" si="25"/>
      </c>
      <c r="M289" s="154">
        <f t="shared" si="32"/>
      </c>
      <c r="N289" s="155"/>
    </row>
    <row r="290" spans="2:14" ht="12.75">
      <c r="B290" s="147">
        <v>216</v>
      </c>
      <c r="C290" s="148">
        <f t="shared" si="29"/>
        <v>0.0475</v>
      </c>
      <c r="D290" s="149"/>
      <c r="E290" s="150">
        <f t="shared" si="26"/>
        <v>-3229.9386641865</v>
      </c>
      <c r="F290" s="151">
        <f t="shared" si="30"/>
        <v>-697333.292548876</v>
      </c>
      <c r="G290" s="152">
        <f t="shared" si="27"/>
        <v>73811.11731618276</v>
      </c>
      <c r="H290" s="124"/>
      <c r="I290" s="153">
        <v>216</v>
      </c>
      <c r="J290" s="148">
        <f t="shared" si="28"/>
      </c>
      <c r="K290" s="150">
        <f t="shared" si="31"/>
      </c>
      <c r="L290" s="151">
        <f t="shared" si="25"/>
      </c>
      <c r="M290" s="154">
        <f t="shared" si="32"/>
      </c>
      <c r="N290" s="155"/>
    </row>
    <row r="291" spans="2:14" ht="12.75">
      <c r="B291" s="147">
        <v>217</v>
      </c>
      <c r="C291" s="148">
        <f t="shared" si="29"/>
        <v>0.0475</v>
      </c>
      <c r="D291" s="149"/>
      <c r="E291" s="150">
        <f t="shared" si="26"/>
        <v>-3229.9386641865012</v>
      </c>
      <c r="F291" s="151">
        <f t="shared" si="30"/>
        <v>-700563.2312130625</v>
      </c>
      <c r="G291" s="152">
        <f t="shared" si="27"/>
        <v>70873.34765803948</v>
      </c>
      <c r="H291" s="124"/>
      <c r="I291" s="153">
        <v>217</v>
      </c>
      <c r="J291" s="148">
        <f t="shared" si="28"/>
      </c>
      <c r="K291" s="150">
        <f t="shared" si="31"/>
      </c>
      <c r="L291" s="151">
        <f t="shared" si="25"/>
      </c>
      <c r="M291" s="154">
        <f t="shared" si="32"/>
      </c>
      <c r="N291" s="155"/>
    </row>
    <row r="292" spans="2:14" ht="12.75">
      <c r="B292" s="147">
        <v>218</v>
      </c>
      <c r="C292" s="148">
        <f t="shared" si="29"/>
        <v>0.0475</v>
      </c>
      <c r="D292" s="149"/>
      <c r="E292" s="150">
        <f t="shared" si="26"/>
        <v>-3229.938664186497</v>
      </c>
      <c r="F292" s="151">
        <f t="shared" si="30"/>
        <v>-703793.169877249</v>
      </c>
      <c r="G292" s="152">
        <f t="shared" si="27"/>
        <v>67923.94932833272</v>
      </c>
      <c r="H292" s="124"/>
      <c r="I292" s="153">
        <v>218</v>
      </c>
      <c r="J292" s="148">
        <f t="shared" si="28"/>
      </c>
      <c r="K292" s="150">
        <f t="shared" si="31"/>
      </c>
      <c r="L292" s="151">
        <f t="shared" si="25"/>
      </c>
      <c r="M292" s="154">
        <f t="shared" si="32"/>
      </c>
      <c r="N292" s="155"/>
    </row>
    <row r="293" spans="2:14" ht="12.75">
      <c r="B293" s="147">
        <v>219</v>
      </c>
      <c r="C293" s="148">
        <f t="shared" si="29"/>
        <v>0.0475</v>
      </c>
      <c r="D293" s="149"/>
      <c r="E293" s="150">
        <f t="shared" si="26"/>
        <v>-3229.9386641864908</v>
      </c>
      <c r="F293" s="151">
        <f t="shared" si="30"/>
        <v>-707023.1085414356</v>
      </c>
      <c r="G293" s="152">
        <f t="shared" si="27"/>
        <v>64962.87629690421</v>
      </c>
      <c r="H293" s="124"/>
      <c r="I293" s="153">
        <v>219</v>
      </c>
      <c r="J293" s="148">
        <f t="shared" si="28"/>
      </c>
      <c r="K293" s="150">
        <f t="shared" si="31"/>
      </c>
      <c r="L293" s="151">
        <f t="shared" si="25"/>
      </c>
      <c r="M293" s="154">
        <f t="shared" si="32"/>
      </c>
      <c r="N293" s="155"/>
    </row>
    <row r="294" spans="2:14" ht="12.75">
      <c r="B294" s="147">
        <v>220</v>
      </c>
      <c r="C294" s="148">
        <f t="shared" si="29"/>
        <v>0.0475</v>
      </c>
      <c r="D294" s="149"/>
      <c r="E294" s="150">
        <f t="shared" si="26"/>
        <v>-3229.9386641864858</v>
      </c>
      <c r="F294" s="151">
        <f t="shared" si="30"/>
        <v>-710253.0472056221</v>
      </c>
      <c r="G294" s="152">
        <f t="shared" si="27"/>
        <v>61990.082351392964</v>
      </c>
      <c r="H294" s="124"/>
      <c r="I294" s="153">
        <v>220</v>
      </c>
      <c r="J294" s="148">
        <f t="shared" si="28"/>
      </c>
      <c r="K294" s="150">
        <f t="shared" si="31"/>
      </c>
      <c r="L294" s="151">
        <f t="shared" si="25"/>
      </c>
      <c r="M294" s="154">
        <f t="shared" si="32"/>
      </c>
      <c r="N294" s="155"/>
    </row>
    <row r="295" spans="2:14" ht="12.75">
      <c r="B295" s="147">
        <v>221</v>
      </c>
      <c r="C295" s="148">
        <f t="shared" si="29"/>
        <v>0.0475</v>
      </c>
      <c r="D295" s="149"/>
      <c r="E295" s="150">
        <f t="shared" si="26"/>
        <v>-3229.9386641864885</v>
      </c>
      <c r="F295" s="151">
        <f t="shared" si="30"/>
        <v>-713482.9858698086</v>
      </c>
      <c r="G295" s="152">
        <f t="shared" si="27"/>
        <v>59005.52109651407</v>
      </c>
      <c r="H295" s="124"/>
      <c r="I295" s="153">
        <v>221</v>
      </c>
      <c r="J295" s="148">
        <f t="shared" si="28"/>
      </c>
      <c r="K295" s="150">
        <f t="shared" si="31"/>
      </c>
      <c r="L295" s="151">
        <f t="shared" si="25"/>
      </c>
      <c r="M295" s="154">
        <f t="shared" si="32"/>
      </c>
      <c r="N295" s="155"/>
    </row>
    <row r="296" spans="2:14" ht="12.75">
      <c r="B296" s="147">
        <v>222</v>
      </c>
      <c r="C296" s="148">
        <f t="shared" si="29"/>
        <v>0.0475</v>
      </c>
      <c r="D296" s="149"/>
      <c r="E296" s="150">
        <f t="shared" si="26"/>
        <v>-3229.9386641864767</v>
      </c>
      <c r="F296" s="151">
        <f t="shared" si="30"/>
        <v>-716712.9245339951</v>
      </c>
      <c r="G296" s="152">
        <f t="shared" si="27"/>
        <v>56009.14595333463</v>
      </c>
      <c r="H296" s="124"/>
      <c r="I296" s="153">
        <v>222</v>
      </c>
      <c r="J296" s="148">
        <f t="shared" si="28"/>
      </c>
      <c r="K296" s="150">
        <f t="shared" si="31"/>
      </c>
      <c r="L296" s="151">
        <f t="shared" si="25"/>
      </c>
      <c r="M296" s="154">
        <f t="shared" si="32"/>
      </c>
      <c r="N296" s="155"/>
    </row>
    <row r="297" spans="2:14" ht="12.75">
      <c r="B297" s="147">
        <v>223</v>
      </c>
      <c r="C297" s="148">
        <f t="shared" si="29"/>
        <v>0.0475</v>
      </c>
      <c r="D297" s="149"/>
      <c r="E297" s="150">
        <f t="shared" si="26"/>
        <v>-3229.9386641864808</v>
      </c>
      <c r="F297" s="151">
        <f t="shared" si="30"/>
        <v>-719942.8631981816</v>
      </c>
      <c r="G297" s="152">
        <f t="shared" si="27"/>
        <v>53000.910158546765</v>
      </c>
      <c r="H297" s="124"/>
      <c r="I297" s="153">
        <v>223</v>
      </c>
      <c r="J297" s="148">
        <f t="shared" si="28"/>
      </c>
      <c r="K297" s="150">
        <f t="shared" si="31"/>
      </c>
      <c r="L297" s="151">
        <f t="shared" si="25"/>
      </c>
      <c r="M297" s="154">
        <f t="shared" si="32"/>
      </c>
      <c r="N297" s="155"/>
    </row>
    <row r="298" spans="2:14" ht="12.75">
      <c r="B298" s="147">
        <v>224</v>
      </c>
      <c r="C298" s="148">
        <f t="shared" si="29"/>
        <v>0.0475</v>
      </c>
      <c r="D298" s="149"/>
      <c r="E298" s="150">
        <f t="shared" si="26"/>
        <v>-3229.938664186471</v>
      </c>
      <c r="F298" s="151">
        <f t="shared" si="30"/>
        <v>-723172.8018623681</v>
      </c>
      <c r="G298" s="152">
        <f t="shared" si="27"/>
        <v>49980.766763737876</v>
      </c>
      <c r="H298" s="124"/>
      <c r="I298" s="153">
        <v>224</v>
      </c>
      <c r="J298" s="148">
        <f t="shared" si="28"/>
      </c>
      <c r="K298" s="150">
        <f t="shared" si="31"/>
      </c>
      <c r="L298" s="151">
        <f t="shared" si="25"/>
      </c>
      <c r="M298" s="154">
        <f t="shared" si="32"/>
      </c>
      <c r="N298" s="155"/>
    </row>
    <row r="299" spans="2:14" ht="12.75">
      <c r="B299" s="147">
        <v>225</v>
      </c>
      <c r="C299" s="148">
        <f t="shared" si="29"/>
        <v>0.0475</v>
      </c>
      <c r="D299" s="149"/>
      <c r="E299" s="150">
        <f t="shared" si="26"/>
        <v>-3229.9386641864676</v>
      </c>
      <c r="F299" s="151">
        <f t="shared" si="30"/>
        <v>-726402.7405265546</v>
      </c>
      <c r="G299" s="152">
        <f t="shared" si="27"/>
        <v>46948.66863465787</v>
      </c>
      <c r="H299" s="124"/>
      <c r="I299" s="153">
        <v>225</v>
      </c>
      <c r="J299" s="148">
        <f t="shared" si="28"/>
      </c>
      <c r="K299" s="150">
        <f t="shared" si="31"/>
      </c>
      <c r="L299" s="151">
        <f t="shared" si="25"/>
      </c>
      <c r="M299" s="154">
        <f t="shared" si="32"/>
      </c>
      <c r="N299" s="155"/>
    </row>
    <row r="300" spans="2:14" ht="12.75">
      <c r="B300" s="147">
        <v>226</v>
      </c>
      <c r="C300" s="148">
        <f t="shared" si="29"/>
        <v>0.0475</v>
      </c>
      <c r="D300" s="149"/>
      <c r="E300" s="150">
        <f t="shared" si="26"/>
        <v>-3229.938664186456</v>
      </c>
      <c r="F300" s="151">
        <f t="shared" si="30"/>
        <v>-729632.6791907412</v>
      </c>
      <c r="G300" s="152">
        <f t="shared" si="27"/>
        <v>43904.5684504836</v>
      </c>
      <c r="H300" s="124"/>
      <c r="I300" s="153">
        <v>226</v>
      </c>
      <c r="J300" s="148">
        <f t="shared" si="28"/>
      </c>
      <c r="K300" s="150">
        <f t="shared" si="31"/>
      </c>
      <c r="L300" s="151">
        <f t="shared" si="25"/>
      </c>
      <c r="M300" s="154">
        <f t="shared" si="32"/>
      </c>
      <c r="N300" s="155"/>
    </row>
    <row r="301" spans="2:14" ht="12.75">
      <c r="B301" s="147">
        <v>227</v>
      </c>
      <c r="C301" s="148">
        <f t="shared" si="29"/>
        <v>0.0475</v>
      </c>
      <c r="D301" s="149"/>
      <c r="E301" s="150">
        <f t="shared" si="26"/>
        <v>-3229.938664186452</v>
      </c>
      <c r="F301" s="151">
        <f t="shared" si="30"/>
        <v>-732862.6178549276</v>
      </c>
      <c r="G301" s="152">
        <f t="shared" si="27"/>
        <v>40848.418703080315</v>
      </c>
      <c r="H301" s="124"/>
      <c r="I301" s="153">
        <v>227</v>
      </c>
      <c r="J301" s="148">
        <f t="shared" si="28"/>
      </c>
      <c r="K301" s="150">
        <f t="shared" si="31"/>
      </c>
      <c r="L301" s="151">
        <f t="shared" si="25"/>
      </c>
      <c r="M301" s="154">
        <f t="shared" si="32"/>
      </c>
      <c r="N301" s="155"/>
    </row>
    <row r="302" spans="2:14" ht="12.75">
      <c r="B302" s="147">
        <v>228</v>
      </c>
      <c r="C302" s="148">
        <f t="shared" si="29"/>
        <v>0.0475</v>
      </c>
      <c r="D302" s="149"/>
      <c r="E302" s="150">
        <f t="shared" si="26"/>
        <v>-3229.9386641864367</v>
      </c>
      <c r="F302" s="151">
        <f t="shared" si="30"/>
        <v>-736092.556519114</v>
      </c>
      <c r="G302" s="152">
        <f t="shared" si="27"/>
        <v>37780.17169626024</v>
      </c>
      <c r="H302" s="124"/>
      <c r="I302" s="153">
        <v>228</v>
      </c>
      <c r="J302" s="148">
        <f t="shared" si="28"/>
      </c>
      <c r="K302" s="150">
        <f t="shared" si="31"/>
      </c>
      <c r="L302" s="151">
        <f t="shared" si="25"/>
      </c>
      <c r="M302" s="154">
        <f t="shared" si="32"/>
      </c>
      <c r="N302" s="155"/>
    </row>
    <row r="303" spans="2:14" ht="12.75">
      <c r="B303" s="147">
        <v>229</v>
      </c>
      <c r="C303" s="148">
        <f t="shared" si="29"/>
        <v>0.0475</v>
      </c>
      <c r="D303" s="149"/>
      <c r="E303" s="150">
        <f t="shared" si="26"/>
        <v>-3229.9386641864376</v>
      </c>
      <c r="F303" s="151">
        <f t="shared" si="30"/>
        <v>-739322.4951833003</v>
      </c>
      <c r="G303" s="152">
        <f t="shared" si="27"/>
        <v>34699.77954503816</v>
      </c>
      <c r="H303" s="124"/>
      <c r="I303" s="153">
        <v>229</v>
      </c>
      <c r="J303" s="148">
        <f t="shared" si="28"/>
      </c>
      <c r="K303" s="150">
        <f t="shared" si="31"/>
      </c>
      <c r="L303" s="151">
        <f t="shared" si="25"/>
      </c>
      <c r="M303" s="154">
        <f t="shared" si="32"/>
      </c>
      <c r="N303" s="155"/>
    </row>
    <row r="304" spans="2:14" ht="12.75">
      <c r="B304" s="147">
        <v>230</v>
      </c>
      <c r="C304" s="148">
        <f t="shared" si="29"/>
        <v>0.0475</v>
      </c>
      <c r="D304" s="149"/>
      <c r="E304" s="150">
        <f t="shared" si="26"/>
        <v>-3229.9386641864376</v>
      </c>
      <c r="F304" s="151">
        <f t="shared" si="30"/>
        <v>-742552.4338474867</v>
      </c>
      <c r="G304" s="152">
        <f t="shared" si="27"/>
        <v>31607.194174884164</v>
      </c>
      <c r="H304" s="124"/>
      <c r="I304" s="153">
        <v>230</v>
      </c>
      <c r="J304" s="148">
        <f t="shared" si="28"/>
      </c>
      <c r="K304" s="150">
        <f t="shared" si="31"/>
      </c>
      <c r="L304" s="151">
        <f aca="true" t="shared" si="33" ref="L304:L367">IF(K304="","",+K304+L303)</f>
      </c>
      <c r="M304" s="154">
        <f t="shared" si="32"/>
      </c>
      <c r="N304" s="155"/>
    </row>
    <row r="305" spans="2:14" ht="12.75">
      <c r="B305" s="147">
        <v>231</v>
      </c>
      <c r="C305" s="148">
        <f t="shared" si="29"/>
        <v>0.0475</v>
      </c>
      <c r="D305" s="149"/>
      <c r="E305" s="150">
        <f t="shared" si="26"/>
        <v>-3229.9386641864235</v>
      </c>
      <c r="F305" s="151">
        <f t="shared" si="30"/>
        <v>-745782.3725116731</v>
      </c>
      <c r="G305" s="152">
        <f t="shared" si="27"/>
        <v>28502.367320973324</v>
      </c>
      <c r="H305" s="124"/>
      <c r="I305" s="153">
        <v>231</v>
      </c>
      <c r="J305" s="148">
        <f t="shared" si="28"/>
      </c>
      <c r="K305" s="150">
        <f t="shared" si="31"/>
      </c>
      <c r="L305" s="151">
        <f t="shared" si="33"/>
      </c>
      <c r="M305" s="154">
        <f t="shared" si="32"/>
      </c>
      <c r="N305" s="155"/>
    </row>
    <row r="306" spans="2:14" ht="12.75">
      <c r="B306" s="147">
        <v>232</v>
      </c>
      <c r="C306" s="148">
        <f t="shared" si="29"/>
        <v>0.0475</v>
      </c>
      <c r="D306" s="149"/>
      <c r="E306" s="150">
        <f t="shared" si="26"/>
        <v>-3229.938664186404</v>
      </c>
      <c r="F306" s="151">
        <f t="shared" si="30"/>
        <v>-749012.3111758595</v>
      </c>
      <c r="G306" s="152">
        <f t="shared" si="27"/>
        <v>25385.25052743244</v>
      </c>
      <c r="H306" s="124"/>
      <c r="I306" s="153">
        <v>232</v>
      </c>
      <c r="J306" s="148">
        <f t="shared" si="28"/>
      </c>
      <c r="K306" s="150">
        <f t="shared" si="31"/>
      </c>
      <c r="L306" s="151">
        <f t="shared" si="33"/>
      </c>
      <c r="M306" s="154">
        <f t="shared" si="32"/>
      </c>
      <c r="N306" s="155"/>
    </row>
    <row r="307" spans="2:14" ht="12.75">
      <c r="B307" s="147">
        <v>233</v>
      </c>
      <c r="C307" s="148">
        <f t="shared" si="29"/>
        <v>0.0475</v>
      </c>
      <c r="D307" s="149"/>
      <c r="E307" s="150">
        <f t="shared" si="26"/>
        <v>-3229.9386641864053</v>
      </c>
      <c r="F307" s="151">
        <f t="shared" si="30"/>
        <v>-752242.2498400459</v>
      </c>
      <c r="G307" s="152">
        <f t="shared" si="27"/>
        <v>22255.795146583787</v>
      </c>
      <c r="H307" s="124"/>
      <c r="I307" s="153">
        <v>233</v>
      </c>
      <c r="J307" s="148">
        <f t="shared" si="28"/>
      </c>
      <c r="K307" s="150">
        <f t="shared" si="31"/>
      </c>
      <c r="L307" s="151">
        <f t="shared" si="33"/>
      </c>
      <c r="M307" s="154">
        <f t="shared" si="32"/>
      </c>
      <c r="N307" s="155"/>
    </row>
    <row r="308" spans="2:14" ht="12.75">
      <c r="B308" s="147">
        <v>234</v>
      </c>
      <c r="C308" s="148">
        <f t="shared" si="29"/>
        <v>0.0475</v>
      </c>
      <c r="D308" s="149"/>
      <c r="E308" s="150">
        <f t="shared" si="26"/>
        <v>-3229.938664186389</v>
      </c>
      <c r="F308" s="151">
        <f t="shared" si="30"/>
        <v>-755472.1885042323</v>
      </c>
      <c r="G308" s="152">
        <f t="shared" si="27"/>
        <v>19113.952338185958</v>
      </c>
      <c r="H308" s="124"/>
      <c r="I308" s="153">
        <v>234</v>
      </c>
      <c r="J308" s="148">
        <f t="shared" si="28"/>
      </c>
      <c r="K308" s="150">
        <f t="shared" si="31"/>
      </c>
      <c r="L308" s="151">
        <f t="shared" si="33"/>
      </c>
      <c r="M308" s="154">
        <f t="shared" si="32"/>
      </c>
      <c r="N308" s="155"/>
    </row>
    <row r="309" spans="2:14" ht="12.75">
      <c r="B309" s="147">
        <v>235</v>
      </c>
      <c r="C309" s="148">
        <f t="shared" si="29"/>
        <v>0.0475</v>
      </c>
      <c r="D309" s="149"/>
      <c r="E309" s="150">
        <f t="shared" si="26"/>
        <v>-3229.93866418637</v>
      </c>
      <c r="F309" s="151">
        <f t="shared" si="30"/>
        <v>-758702.1271684187</v>
      </c>
      <c r="G309" s="152">
        <f t="shared" si="27"/>
        <v>15959.673068671575</v>
      </c>
      <c r="H309" s="124"/>
      <c r="I309" s="153">
        <v>235</v>
      </c>
      <c r="J309" s="148">
        <f t="shared" si="28"/>
      </c>
      <c r="K309" s="150">
        <f t="shared" si="31"/>
      </c>
      <c r="L309" s="151">
        <f t="shared" si="33"/>
      </c>
      <c r="M309" s="154">
        <f t="shared" si="32"/>
      </c>
      <c r="N309" s="155"/>
    </row>
    <row r="310" spans="2:14" ht="12.75">
      <c r="B310" s="147">
        <v>236</v>
      </c>
      <c r="C310" s="148">
        <f t="shared" si="29"/>
        <v>0.0475</v>
      </c>
      <c r="D310" s="149"/>
      <c r="E310" s="150">
        <f t="shared" si="26"/>
        <v>-3229.9386641863557</v>
      </c>
      <c r="F310" s="151">
        <f t="shared" si="30"/>
        <v>-761932.0658326051</v>
      </c>
      <c r="G310" s="152">
        <f t="shared" si="27"/>
        <v>12792.908110382044</v>
      </c>
      <c r="H310" s="124"/>
      <c r="I310" s="153">
        <v>236</v>
      </c>
      <c r="J310" s="148">
        <f t="shared" si="28"/>
      </c>
      <c r="K310" s="150">
        <f t="shared" si="31"/>
      </c>
      <c r="L310" s="151">
        <f t="shared" si="33"/>
      </c>
      <c r="M310" s="154">
        <f t="shared" si="32"/>
      </c>
      <c r="N310" s="155"/>
    </row>
    <row r="311" spans="2:14" ht="12.75">
      <c r="B311" s="147">
        <v>237</v>
      </c>
      <c r="C311" s="148">
        <f t="shared" si="29"/>
        <v>0.0475</v>
      </c>
      <c r="D311" s="149"/>
      <c r="E311" s="150">
        <f t="shared" si="26"/>
        <v>-3229.9386641863425</v>
      </c>
      <c r="F311" s="151">
        <f t="shared" si="30"/>
        <v>-765162.0044967915</v>
      </c>
      <c r="G311" s="152">
        <f t="shared" si="27"/>
        <v>9613.608040799298</v>
      </c>
      <c r="H311" s="124"/>
      <c r="I311" s="153">
        <v>237</v>
      </c>
      <c r="J311" s="148">
        <f t="shared" si="28"/>
      </c>
      <c r="K311" s="150">
        <f t="shared" si="31"/>
      </c>
      <c r="L311" s="151">
        <f t="shared" si="33"/>
      </c>
      <c r="M311" s="154">
        <f t="shared" si="32"/>
      </c>
      <c r="N311" s="155"/>
    </row>
    <row r="312" spans="2:14" ht="12.75">
      <c r="B312" s="147">
        <v>238</v>
      </c>
      <c r="C312" s="148">
        <f t="shared" si="29"/>
        <v>0.0475</v>
      </c>
      <c r="D312" s="149"/>
      <c r="E312" s="150">
        <f t="shared" si="26"/>
        <v>-3229.938664186313</v>
      </c>
      <c r="F312" s="151">
        <f t="shared" si="30"/>
        <v>-768391.9431609778</v>
      </c>
      <c r="G312" s="152">
        <f t="shared" si="27"/>
        <v>6421.723241774482</v>
      </c>
      <c r="H312" s="124"/>
      <c r="I312" s="153">
        <v>238</v>
      </c>
      <c r="J312" s="148">
        <f t="shared" si="28"/>
      </c>
      <c r="K312" s="150">
        <f t="shared" si="31"/>
      </c>
      <c r="L312" s="151">
        <f t="shared" si="33"/>
      </c>
      <c r="M312" s="154">
        <f t="shared" si="32"/>
      </c>
      <c r="N312" s="155"/>
    </row>
    <row r="313" spans="2:14" ht="12.75">
      <c r="B313" s="147">
        <v>239</v>
      </c>
      <c r="C313" s="148">
        <f t="shared" si="29"/>
        <v>0.0475</v>
      </c>
      <c r="D313" s="149"/>
      <c r="E313" s="150">
        <f t="shared" si="26"/>
        <v>-3229.938664186285</v>
      </c>
      <c r="F313" s="151">
        <f t="shared" si="30"/>
        <v>-771621.8818251641</v>
      </c>
      <c r="G313" s="152">
        <f t="shared" si="27"/>
        <v>3217.203898753554</v>
      </c>
      <c r="H313" s="124"/>
      <c r="I313" s="153">
        <v>239</v>
      </c>
      <c r="J313" s="148">
        <f t="shared" si="28"/>
      </c>
      <c r="K313" s="150">
        <f t="shared" si="31"/>
      </c>
      <c r="L313" s="151">
        <f t="shared" si="33"/>
      </c>
      <c r="M313" s="154">
        <f t="shared" si="32"/>
      </c>
      <c r="N313" s="155"/>
    </row>
    <row r="314" spans="2:14" ht="12.75">
      <c r="B314" s="147">
        <v>240</v>
      </c>
      <c r="C314" s="148">
        <f t="shared" si="29"/>
        <v>0.0475</v>
      </c>
      <c r="D314" s="149"/>
      <c r="E314" s="150">
        <f t="shared" si="26"/>
        <v>-3229.938664186159</v>
      </c>
      <c r="F314" s="151">
        <f t="shared" si="30"/>
        <v>-774851.8204893502</v>
      </c>
      <c r="G314" s="152">
        <f t="shared" si="27"/>
        <v>-3.865352482534945E-11</v>
      </c>
      <c r="H314" s="124"/>
      <c r="I314" s="153">
        <v>240</v>
      </c>
      <c r="J314" s="148">
        <f t="shared" si="28"/>
      </c>
      <c r="K314" s="150">
        <f t="shared" si="31"/>
      </c>
      <c r="L314" s="151">
        <f t="shared" si="33"/>
      </c>
      <c r="M314" s="154">
        <f t="shared" si="32"/>
      </c>
      <c r="N314" s="155"/>
    </row>
    <row r="315" spans="2:14" ht="12.75">
      <c r="B315" s="147">
        <v>241</v>
      </c>
      <c r="C315" s="148">
        <f t="shared" si="29"/>
      </c>
      <c r="D315" s="149"/>
      <c r="E315" s="150">
        <f t="shared" si="26"/>
      </c>
      <c r="F315" s="151">
        <f t="shared" si="30"/>
      </c>
      <c r="G315" s="152">
        <f t="shared" si="27"/>
      </c>
      <c r="H315" s="124"/>
      <c r="I315" s="153">
        <v>241</v>
      </c>
      <c r="J315" s="148">
        <f t="shared" si="28"/>
      </c>
      <c r="K315" s="150">
        <f t="shared" si="31"/>
      </c>
      <c r="L315" s="151">
        <f t="shared" si="33"/>
      </c>
      <c r="M315" s="154">
        <f t="shared" si="32"/>
      </c>
      <c r="N315" s="155"/>
    </row>
    <row r="316" spans="2:14" ht="12.75">
      <c r="B316" s="147">
        <v>242</v>
      </c>
      <c r="C316" s="148">
        <f t="shared" si="29"/>
      </c>
      <c r="D316" s="149"/>
      <c r="E316" s="150">
        <f t="shared" si="26"/>
      </c>
      <c r="F316" s="151">
        <f t="shared" si="30"/>
      </c>
      <c r="G316" s="152">
        <f t="shared" si="27"/>
      </c>
      <c r="H316" s="124"/>
      <c r="I316" s="153">
        <v>242</v>
      </c>
      <c r="J316" s="148">
        <f t="shared" si="28"/>
      </c>
      <c r="K316" s="150">
        <f t="shared" si="31"/>
      </c>
      <c r="L316" s="151">
        <f t="shared" si="33"/>
      </c>
      <c r="M316" s="154">
        <f t="shared" si="32"/>
      </c>
      <c r="N316" s="155"/>
    </row>
    <row r="317" spans="2:14" ht="12.75">
      <c r="B317" s="147">
        <v>243</v>
      </c>
      <c r="C317" s="148">
        <f t="shared" si="29"/>
      </c>
      <c r="D317" s="149"/>
      <c r="E317" s="150">
        <f t="shared" si="26"/>
      </c>
      <c r="F317" s="151">
        <f t="shared" si="30"/>
      </c>
      <c r="G317" s="152">
        <f t="shared" si="27"/>
      </c>
      <c r="H317" s="124"/>
      <c r="I317" s="153">
        <v>243</v>
      </c>
      <c r="J317" s="148">
        <f t="shared" si="28"/>
      </c>
      <c r="K317" s="150">
        <f t="shared" si="31"/>
      </c>
      <c r="L317" s="151">
        <f t="shared" si="33"/>
      </c>
      <c r="M317" s="154">
        <f t="shared" si="32"/>
      </c>
      <c r="N317" s="155"/>
    </row>
    <row r="318" spans="2:14" ht="12.75">
      <c r="B318" s="147">
        <v>244</v>
      </c>
      <c r="C318" s="148">
        <f t="shared" si="29"/>
      </c>
      <c r="D318" s="149"/>
      <c r="E318" s="150">
        <f t="shared" si="26"/>
      </c>
      <c r="F318" s="151">
        <f t="shared" si="30"/>
      </c>
      <c r="G318" s="152">
        <f t="shared" si="27"/>
      </c>
      <c r="H318" s="124"/>
      <c r="I318" s="153">
        <v>244</v>
      </c>
      <c r="J318" s="148">
        <f t="shared" si="28"/>
      </c>
      <c r="K318" s="150">
        <f t="shared" si="31"/>
      </c>
      <c r="L318" s="151">
        <f t="shared" si="33"/>
      </c>
      <c r="M318" s="154">
        <f t="shared" si="32"/>
      </c>
      <c r="N318" s="155"/>
    </row>
    <row r="319" spans="2:14" ht="12.75">
      <c r="B319" s="147">
        <v>245</v>
      </c>
      <c r="C319" s="148">
        <f t="shared" si="29"/>
      </c>
      <c r="D319" s="149"/>
      <c r="E319" s="150">
        <f t="shared" si="26"/>
      </c>
      <c r="F319" s="151">
        <f t="shared" si="30"/>
      </c>
      <c r="G319" s="152">
        <f t="shared" si="27"/>
      </c>
      <c r="H319" s="124"/>
      <c r="I319" s="153">
        <v>245</v>
      </c>
      <c r="J319" s="148">
        <f t="shared" si="28"/>
      </c>
      <c r="K319" s="150">
        <f t="shared" si="31"/>
      </c>
      <c r="L319" s="151">
        <f t="shared" si="33"/>
      </c>
      <c r="M319" s="154">
        <f t="shared" si="32"/>
      </c>
      <c r="N319" s="155"/>
    </row>
    <row r="320" spans="2:14" ht="12.75">
      <c r="B320" s="147">
        <v>246</v>
      </c>
      <c r="C320" s="148">
        <f t="shared" si="29"/>
      </c>
      <c r="D320" s="149"/>
      <c r="E320" s="150">
        <f t="shared" si="26"/>
      </c>
      <c r="F320" s="151">
        <f t="shared" si="30"/>
      </c>
      <c r="G320" s="152">
        <f t="shared" si="27"/>
      </c>
      <c r="H320" s="124"/>
      <c r="I320" s="153">
        <v>246</v>
      </c>
      <c r="J320" s="148">
        <f t="shared" si="28"/>
      </c>
      <c r="K320" s="150">
        <f t="shared" si="31"/>
      </c>
      <c r="L320" s="151">
        <f t="shared" si="33"/>
      </c>
      <c r="M320" s="154">
        <f t="shared" si="32"/>
      </c>
      <c r="N320" s="155"/>
    </row>
    <row r="321" spans="2:14" ht="12.75">
      <c r="B321" s="147">
        <v>247</v>
      </c>
      <c r="C321" s="148">
        <f t="shared" si="29"/>
      </c>
      <c r="D321" s="149"/>
      <c r="E321" s="150">
        <f t="shared" si="26"/>
      </c>
      <c r="F321" s="151">
        <f t="shared" si="30"/>
      </c>
      <c r="G321" s="152">
        <f t="shared" si="27"/>
      </c>
      <c r="H321" s="124"/>
      <c r="I321" s="153">
        <v>247</v>
      </c>
      <c r="J321" s="148">
        <f t="shared" si="28"/>
      </c>
      <c r="K321" s="150">
        <f t="shared" si="31"/>
      </c>
      <c r="L321" s="151">
        <f t="shared" si="33"/>
      </c>
      <c r="M321" s="154">
        <f t="shared" si="32"/>
      </c>
      <c r="N321" s="155"/>
    </row>
    <row r="322" spans="2:14" ht="12.75">
      <c r="B322" s="147">
        <v>248</v>
      </c>
      <c r="C322" s="148">
        <f t="shared" si="29"/>
      </c>
      <c r="D322" s="149"/>
      <c r="E322" s="150">
        <f t="shared" si="26"/>
      </c>
      <c r="F322" s="151">
        <f t="shared" si="30"/>
      </c>
      <c r="G322" s="152">
        <f t="shared" si="27"/>
      </c>
      <c r="H322" s="124"/>
      <c r="I322" s="153">
        <v>248</v>
      </c>
      <c r="J322" s="148">
        <f t="shared" si="28"/>
      </c>
      <c r="K322" s="150">
        <f t="shared" si="31"/>
      </c>
      <c r="L322" s="151">
        <f t="shared" si="33"/>
      </c>
      <c r="M322" s="154">
        <f t="shared" si="32"/>
      </c>
      <c r="N322" s="155"/>
    </row>
    <row r="323" spans="2:14" ht="12.75">
      <c r="B323" s="147">
        <v>249</v>
      </c>
      <c r="C323" s="148">
        <f t="shared" si="29"/>
      </c>
      <c r="D323" s="149"/>
      <c r="E323" s="150">
        <f t="shared" si="26"/>
      </c>
      <c r="F323" s="151">
        <f t="shared" si="30"/>
      </c>
      <c r="G323" s="152">
        <f t="shared" si="27"/>
      </c>
      <c r="H323" s="124"/>
      <c r="I323" s="153">
        <v>249</v>
      </c>
      <c r="J323" s="148">
        <f t="shared" si="28"/>
      </c>
      <c r="K323" s="150">
        <f t="shared" si="31"/>
      </c>
      <c r="L323" s="151">
        <f t="shared" si="33"/>
      </c>
      <c r="M323" s="154">
        <f t="shared" si="32"/>
      </c>
      <c r="N323" s="155"/>
    </row>
    <row r="324" spans="2:14" ht="12.75">
      <c r="B324" s="147">
        <v>250</v>
      </c>
      <c r="C324" s="148">
        <f t="shared" si="29"/>
      </c>
      <c r="D324" s="149"/>
      <c r="E324" s="150">
        <f t="shared" si="26"/>
      </c>
      <c r="F324" s="151">
        <f t="shared" si="30"/>
      </c>
      <c r="G324" s="152">
        <f t="shared" si="27"/>
      </c>
      <c r="H324" s="124"/>
      <c r="I324" s="153">
        <v>250</v>
      </c>
      <c r="J324" s="148">
        <f t="shared" si="28"/>
      </c>
      <c r="K324" s="150">
        <f t="shared" si="31"/>
      </c>
      <c r="L324" s="151">
        <f t="shared" si="33"/>
      </c>
      <c r="M324" s="154">
        <f t="shared" si="32"/>
      </c>
      <c r="N324" s="155"/>
    </row>
    <row r="325" spans="2:14" ht="12.75">
      <c r="B325" s="147">
        <v>251</v>
      </c>
      <c r="C325" s="148">
        <f t="shared" si="29"/>
      </c>
      <c r="D325" s="149"/>
      <c r="E325" s="150">
        <f t="shared" si="26"/>
      </c>
      <c r="F325" s="151">
        <f t="shared" si="30"/>
      </c>
      <c r="G325" s="152">
        <f t="shared" si="27"/>
      </c>
      <c r="H325" s="124"/>
      <c r="I325" s="153">
        <v>251</v>
      </c>
      <c r="J325" s="148">
        <f t="shared" si="28"/>
      </c>
      <c r="K325" s="150">
        <f t="shared" si="31"/>
      </c>
      <c r="L325" s="151">
        <f t="shared" si="33"/>
      </c>
      <c r="M325" s="154">
        <f t="shared" si="32"/>
      </c>
      <c r="N325" s="155"/>
    </row>
    <row r="326" spans="2:14" ht="12.75">
      <c r="B326" s="147">
        <v>252</v>
      </c>
      <c r="C326" s="148">
        <f t="shared" si="29"/>
      </c>
      <c r="D326" s="149"/>
      <c r="E326" s="150">
        <f t="shared" si="26"/>
      </c>
      <c r="F326" s="151">
        <f t="shared" si="30"/>
      </c>
      <c r="G326" s="152">
        <f t="shared" si="27"/>
      </c>
      <c r="H326" s="124"/>
      <c r="I326" s="153">
        <v>252</v>
      </c>
      <c r="J326" s="148">
        <f t="shared" si="28"/>
      </c>
      <c r="K326" s="150">
        <f t="shared" si="31"/>
      </c>
      <c r="L326" s="151">
        <f t="shared" si="33"/>
      </c>
      <c r="M326" s="154">
        <f t="shared" si="32"/>
      </c>
      <c r="N326" s="155"/>
    </row>
    <row r="327" spans="2:14" ht="12.75">
      <c r="B327" s="147">
        <v>253</v>
      </c>
      <c r="C327" s="148">
        <f t="shared" si="29"/>
      </c>
      <c r="D327" s="149"/>
      <c r="E327" s="150">
        <f t="shared" si="26"/>
      </c>
      <c r="F327" s="151">
        <f t="shared" si="30"/>
      </c>
      <c r="G327" s="152">
        <f t="shared" si="27"/>
      </c>
      <c r="H327" s="124"/>
      <c r="I327" s="153">
        <v>253</v>
      </c>
      <c r="J327" s="148">
        <f t="shared" si="28"/>
      </c>
      <c r="K327" s="150">
        <f t="shared" si="31"/>
      </c>
      <c r="L327" s="151">
        <f t="shared" si="33"/>
      </c>
      <c r="M327" s="154">
        <f t="shared" si="32"/>
      </c>
      <c r="N327" s="155"/>
    </row>
    <row r="328" spans="2:14" ht="12.75">
      <c r="B328" s="147">
        <v>254</v>
      </c>
      <c r="C328" s="148">
        <f t="shared" si="29"/>
      </c>
      <c r="D328" s="149"/>
      <c r="E328" s="150">
        <f t="shared" si="26"/>
      </c>
      <c r="F328" s="151">
        <f t="shared" si="30"/>
      </c>
      <c r="G328" s="152">
        <f t="shared" si="27"/>
      </c>
      <c r="H328" s="124"/>
      <c r="I328" s="153">
        <v>254</v>
      </c>
      <c r="J328" s="148">
        <f t="shared" si="28"/>
      </c>
      <c r="K328" s="150">
        <f t="shared" si="31"/>
      </c>
      <c r="L328" s="151">
        <f t="shared" si="33"/>
      </c>
      <c r="M328" s="154">
        <f t="shared" si="32"/>
      </c>
      <c r="N328" s="155"/>
    </row>
    <row r="329" spans="2:14" ht="12.75">
      <c r="B329" s="147">
        <v>255</v>
      </c>
      <c r="C329" s="148">
        <f t="shared" si="29"/>
      </c>
      <c r="D329" s="149"/>
      <c r="E329" s="150">
        <f t="shared" si="26"/>
      </c>
      <c r="F329" s="151">
        <f t="shared" si="30"/>
      </c>
      <c r="G329" s="152">
        <f t="shared" si="27"/>
      </c>
      <c r="H329" s="124"/>
      <c r="I329" s="153">
        <v>255</v>
      </c>
      <c r="J329" s="148">
        <f t="shared" si="28"/>
      </c>
      <c r="K329" s="150">
        <f t="shared" si="31"/>
      </c>
      <c r="L329" s="151">
        <f t="shared" si="33"/>
      </c>
      <c r="M329" s="154">
        <f t="shared" si="32"/>
      </c>
      <c r="N329" s="155"/>
    </row>
    <row r="330" spans="2:14" ht="12.75">
      <c r="B330" s="147">
        <v>256</v>
      </c>
      <c r="C330" s="148">
        <f t="shared" si="29"/>
      </c>
      <c r="D330" s="149"/>
      <c r="E330" s="150">
        <f t="shared" si="26"/>
      </c>
      <c r="F330" s="151">
        <f t="shared" si="30"/>
      </c>
      <c r="G330" s="152">
        <f t="shared" si="27"/>
      </c>
      <c r="H330" s="124"/>
      <c r="I330" s="153">
        <v>256</v>
      </c>
      <c r="J330" s="148">
        <f t="shared" si="28"/>
      </c>
      <c r="K330" s="150">
        <f t="shared" si="31"/>
      </c>
      <c r="L330" s="151">
        <f t="shared" si="33"/>
      </c>
      <c r="M330" s="154">
        <f t="shared" si="32"/>
      </c>
      <c r="N330" s="155"/>
    </row>
    <row r="331" spans="2:14" ht="12.75">
      <c r="B331" s="147">
        <v>257</v>
      </c>
      <c r="C331" s="148">
        <f t="shared" si="29"/>
      </c>
      <c r="D331" s="149"/>
      <c r="E331" s="150">
        <f aca="true" t="shared" si="34" ref="E331:E394">IF(C331="","",PMT(C331/12,$G$9*12-B330,G330))</f>
      </c>
      <c r="F331" s="151">
        <f t="shared" si="30"/>
      </c>
      <c r="G331" s="152">
        <f aca="true" t="shared" si="35" ref="G331:G394">IF(E331="","",G330+PPMT(C331/12,B331-B330,$G$9*12-B330,G330,0))</f>
      </c>
      <c r="H331" s="124"/>
      <c r="I331" s="153">
        <v>257</v>
      </c>
      <c r="J331" s="148">
        <f aca="true" t="shared" si="36" ref="J331:J394">IF(B331&lt;=$M$14*12,$M$13,"")</f>
      </c>
      <c r="K331" s="150">
        <f t="shared" si="31"/>
      </c>
      <c r="L331" s="151">
        <f t="shared" si="33"/>
      </c>
      <c r="M331" s="154">
        <f t="shared" si="32"/>
      </c>
      <c r="N331" s="155"/>
    </row>
    <row r="332" spans="2:14" ht="12.75">
      <c r="B332" s="147">
        <v>258</v>
      </c>
      <c r="C332" s="148">
        <f aca="true" t="shared" si="37" ref="C332:C395">IF(D332=0,IF(B332&lt;=$G$9*12,C331,""),IF(B332&lt;=$G$9*12,D332,""))</f>
      </c>
      <c r="D332" s="149"/>
      <c r="E332" s="150">
        <f t="shared" si="34"/>
      </c>
      <c r="F332" s="151">
        <f t="shared" si="30"/>
      </c>
      <c r="G332" s="152">
        <f t="shared" si="35"/>
      </c>
      <c r="H332" s="124"/>
      <c r="I332" s="153">
        <v>258</v>
      </c>
      <c r="J332" s="148">
        <f t="shared" si="36"/>
      </c>
      <c r="K332" s="150">
        <f t="shared" si="31"/>
      </c>
      <c r="L332" s="151">
        <f t="shared" si="33"/>
      </c>
      <c r="M332" s="154">
        <f t="shared" si="32"/>
      </c>
      <c r="N332" s="155"/>
    </row>
    <row r="333" spans="2:14" ht="12.75">
      <c r="B333" s="147">
        <v>259</v>
      </c>
      <c r="C333" s="148">
        <f t="shared" si="37"/>
      </c>
      <c r="D333" s="149"/>
      <c r="E333" s="150">
        <f t="shared" si="34"/>
      </c>
      <c r="F333" s="151">
        <f aca="true" t="shared" si="38" ref="F333:F396">+IF(E333="","",E333+F332)</f>
      </c>
      <c r="G333" s="152">
        <f t="shared" si="35"/>
      </c>
      <c r="H333" s="124"/>
      <c r="I333" s="153">
        <v>259</v>
      </c>
      <c r="J333" s="148">
        <f t="shared" si="36"/>
      </c>
      <c r="K333" s="150">
        <f t="shared" si="31"/>
      </c>
      <c r="L333" s="151">
        <f t="shared" si="33"/>
      </c>
      <c r="M333" s="154">
        <f t="shared" si="32"/>
      </c>
      <c r="N333" s="155"/>
    </row>
    <row r="334" spans="2:14" ht="12.75">
      <c r="B334" s="147">
        <v>260</v>
      </c>
      <c r="C334" s="148">
        <f t="shared" si="37"/>
      </c>
      <c r="D334" s="149"/>
      <c r="E334" s="150">
        <f t="shared" si="34"/>
      </c>
      <c r="F334" s="151">
        <f t="shared" si="38"/>
      </c>
      <c r="G334" s="152">
        <f t="shared" si="35"/>
      </c>
      <c r="H334" s="124"/>
      <c r="I334" s="153">
        <v>260</v>
      </c>
      <c r="J334" s="148">
        <f t="shared" si="36"/>
      </c>
      <c r="K334" s="150">
        <f t="shared" si="31"/>
      </c>
      <c r="L334" s="151">
        <f t="shared" si="33"/>
      </c>
      <c r="M334" s="154">
        <f t="shared" si="32"/>
      </c>
      <c r="N334" s="155"/>
    </row>
    <row r="335" spans="2:14" ht="12.75">
      <c r="B335" s="147">
        <v>261</v>
      </c>
      <c r="C335" s="148">
        <f t="shared" si="37"/>
      </c>
      <c r="D335" s="149"/>
      <c r="E335" s="150">
        <f t="shared" si="34"/>
      </c>
      <c r="F335" s="151">
        <f t="shared" si="38"/>
      </c>
      <c r="G335" s="152">
        <f t="shared" si="35"/>
      </c>
      <c r="H335" s="124"/>
      <c r="I335" s="153">
        <v>261</v>
      </c>
      <c r="J335" s="148">
        <f t="shared" si="36"/>
      </c>
      <c r="K335" s="150">
        <f aca="true" t="shared" si="39" ref="K335:K398">IF(J335="","",PMT(J335/12,$G$9*12,$G$8))</f>
      </c>
      <c r="L335" s="151">
        <f t="shared" si="33"/>
      </c>
      <c r="M335" s="154">
        <f aca="true" t="shared" si="40" ref="M335:M398">IF(L335="","",+M334+PPMT(J335/12,B335,$G$9*12,$G$8,0))</f>
      </c>
      <c r="N335" s="155"/>
    </row>
    <row r="336" spans="2:14" ht="12.75">
      <c r="B336" s="147">
        <v>262</v>
      </c>
      <c r="C336" s="148">
        <f t="shared" si="37"/>
      </c>
      <c r="D336" s="149"/>
      <c r="E336" s="150">
        <f t="shared" si="34"/>
      </c>
      <c r="F336" s="151">
        <f t="shared" si="38"/>
      </c>
      <c r="G336" s="152">
        <f t="shared" si="35"/>
      </c>
      <c r="H336" s="124"/>
      <c r="I336" s="153">
        <v>262</v>
      </c>
      <c r="J336" s="148">
        <f t="shared" si="36"/>
      </c>
      <c r="K336" s="150">
        <f t="shared" si="39"/>
      </c>
      <c r="L336" s="151">
        <f t="shared" si="33"/>
      </c>
      <c r="M336" s="154">
        <f t="shared" si="40"/>
      </c>
      <c r="N336" s="155"/>
    </row>
    <row r="337" spans="2:14" ht="12.75">
      <c r="B337" s="147">
        <v>263</v>
      </c>
      <c r="C337" s="148">
        <f t="shared" si="37"/>
      </c>
      <c r="D337" s="149"/>
      <c r="E337" s="150">
        <f t="shared" si="34"/>
      </c>
      <c r="F337" s="151">
        <f t="shared" si="38"/>
      </c>
      <c r="G337" s="152">
        <f t="shared" si="35"/>
      </c>
      <c r="H337" s="124"/>
      <c r="I337" s="153">
        <v>263</v>
      </c>
      <c r="J337" s="148">
        <f t="shared" si="36"/>
      </c>
      <c r="K337" s="150">
        <f t="shared" si="39"/>
      </c>
      <c r="L337" s="151">
        <f t="shared" si="33"/>
      </c>
      <c r="M337" s="154">
        <f t="shared" si="40"/>
      </c>
      <c r="N337" s="155"/>
    </row>
    <row r="338" spans="2:14" ht="12.75">
      <c r="B338" s="147">
        <v>264</v>
      </c>
      <c r="C338" s="148">
        <f t="shared" si="37"/>
      </c>
      <c r="D338" s="149"/>
      <c r="E338" s="150">
        <f t="shared" si="34"/>
      </c>
      <c r="F338" s="151">
        <f t="shared" si="38"/>
      </c>
      <c r="G338" s="152">
        <f t="shared" si="35"/>
      </c>
      <c r="H338" s="124"/>
      <c r="I338" s="153">
        <v>264</v>
      </c>
      <c r="J338" s="148">
        <f t="shared" si="36"/>
      </c>
      <c r="K338" s="150">
        <f t="shared" si="39"/>
      </c>
      <c r="L338" s="151">
        <f t="shared" si="33"/>
      </c>
      <c r="M338" s="154">
        <f t="shared" si="40"/>
      </c>
      <c r="N338" s="155"/>
    </row>
    <row r="339" spans="2:14" ht="12.75">
      <c r="B339" s="147">
        <v>265</v>
      </c>
      <c r="C339" s="148">
        <f t="shared" si="37"/>
      </c>
      <c r="D339" s="149"/>
      <c r="E339" s="150">
        <f t="shared" si="34"/>
      </c>
      <c r="F339" s="151">
        <f t="shared" si="38"/>
      </c>
      <c r="G339" s="152">
        <f t="shared" si="35"/>
      </c>
      <c r="H339" s="124"/>
      <c r="I339" s="153">
        <v>265</v>
      </c>
      <c r="J339" s="148">
        <f t="shared" si="36"/>
      </c>
      <c r="K339" s="150">
        <f t="shared" si="39"/>
      </c>
      <c r="L339" s="151">
        <f t="shared" si="33"/>
      </c>
      <c r="M339" s="154">
        <f t="shared" si="40"/>
      </c>
      <c r="N339" s="155"/>
    </row>
    <row r="340" spans="2:14" ht="12.75">
      <c r="B340" s="147">
        <v>266</v>
      </c>
      <c r="C340" s="148">
        <f t="shared" si="37"/>
      </c>
      <c r="D340" s="149"/>
      <c r="E340" s="150">
        <f t="shared" si="34"/>
      </c>
      <c r="F340" s="151">
        <f t="shared" si="38"/>
      </c>
      <c r="G340" s="152">
        <f t="shared" si="35"/>
      </c>
      <c r="H340" s="124"/>
      <c r="I340" s="153">
        <v>266</v>
      </c>
      <c r="J340" s="148">
        <f t="shared" si="36"/>
      </c>
      <c r="K340" s="150">
        <f t="shared" si="39"/>
      </c>
      <c r="L340" s="151">
        <f t="shared" si="33"/>
      </c>
      <c r="M340" s="154">
        <f t="shared" si="40"/>
      </c>
      <c r="N340" s="155"/>
    </row>
    <row r="341" spans="2:14" ht="12.75">
      <c r="B341" s="147">
        <v>267</v>
      </c>
      <c r="C341" s="148">
        <f t="shared" si="37"/>
      </c>
      <c r="D341" s="149"/>
      <c r="E341" s="150">
        <f t="shared" si="34"/>
      </c>
      <c r="F341" s="151">
        <f t="shared" si="38"/>
      </c>
      <c r="G341" s="152">
        <f t="shared" si="35"/>
      </c>
      <c r="H341" s="124"/>
      <c r="I341" s="153">
        <v>267</v>
      </c>
      <c r="J341" s="148">
        <f t="shared" si="36"/>
      </c>
      <c r="K341" s="150">
        <f t="shared" si="39"/>
      </c>
      <c r="L341" s="151">
        <f t="shared" si="33"/>
      </c>
      <c r="M341" s="154">
        <f t="shared" si="40"/>
      </c>
      <c r="N341" s="155"/>
    </row>
    <row r="342" spans="2:14" ht="12.75">
      <c r="B342" s="147">
        <v>268</v>
      </c>
      <c r="C342" s="148">
        <f t="shared" si="37"/>
      </c>
      <c r="D342" s="149"/>
      <c r="E342" s="150">
        <f t="shared" si="34"/>
      </c>
      <c r="F342" s="151">
        <f t="shared" si="38"/>
      </c>
      <c r="G342" s="152">
        <f t="shared" si="35"/>
      </c>
      <c r="H342" s="124"/>
      <c r="I342" s="153">
        <v>268</v>
      </c>
      <c r="J342" s="148">
        <f t="shared" si="36"/>
      </c>
      <c r="K342" s="150">
        <f t="shared" si="39"/>
      </c>
      <c r="L342" s="151">
        <f t="shared" si="33"/>
      </c>
      <c r="M342" s="154">
        <f t="shared" si="40"/>
      </c>
      <c r="N342" s="155"/>
    </row>
    <row r="343" spans="2:14" ht="12.75">
      <c r="B343" s="147">
        <v>269</v>
      </c>
      <c r="C343" s="148">
        <f t="shared" si="37"/>
      </c>
      <c r="D343" s="149"/>
      <c r="E343" s="150">
        <f t="shared" si="34"/>
      </c>
      <c r="F343" s="151">
        <f t="shared" si="38"/>
      </c>
      <c r="G343" s="152">
        <f t="shared" si="35"/>
      </c>
      <c r="H343" s="124"/>
      <c r="I343" s="153">
        <v>269</v>
      </c>
      <c r="J343" s="148">
        <f t="shared" si="36"/>
      </c>
      <c r="K343" s="150">
        <f t="shared" si="39"/>
      </c>
      <c r="L343" s="151">
        <f t="shared" si="33"/>
      </c>
      <c r="M343" s="154">
        <f t="shared" si="40"/>
      </c>
      <c r="N343" s="155"/>
    </row>
    <row r="344" spans="2:14" ht="12.75">
      <c r="B344" s="147">
        <v>270</v>
      </c>
      <c r="C344" s="148">
        <f t="shared" si="37"/>
      </c>
      <c r="D344" s="149"/>
      <c r="E344" s="150">
        <f t="shared" si="34"/>
      </c>
      <c r="F344" s="151">
        <f t="shared" si="38"/>
      </c>
      <c r="G344" s="152">
        <f t="shared" si="35"/>
      </c>
      <c r="H344" s="124"/>
      <c r="I344" s="153">
        <v>270</v>
      </c>
      <c r="J344" s="148">
        <f t="shared" si="36"/>
      </c>
      <c r="K344" s="150">
        <f t="shared" si="39"/>
      </c>
      <c r="L344" s="151">
        <f t="shared" si="33"/>
      </c>
      <c r="M344" s="154">
        <f t="shared" si="40"/>
      </c>
      <c r="N344" s="155"/>
    </row>
    <row r="345" spans="2:14" ht="12.75">
      <c r="B345" s="147">
        <v>271</v>
      </c>
      <c r="C345" s="148">
        <f t="shared" si="37"/>
      </c>
      <c r="D345" s="149"/>
      <c r="E345" s="150">
        <f t="shared" si="34"/>
      </c>
      <c r="F345" s="151">
        <f t="shared" si="38"/>
      </c>
      <c r="G345" s="152">
        <f t="shared" si="35"/>
      </c>
      <c r="H345" s="124"/>
      <c r="I345" s="153">
        <v>271</v>
      </c>
      <c r="J345" s="148">
        <f t="shared" si="36"/>
      </c>
      <c r="K345" s="150">
        <f t="shared" si="39"/>
      </c>
      <c r="L345" s="151">
        <f t="shared" si="33"/>
      </c>
      <c r="M345" s="154">
        <f t="shared" si="40"/>
      </c>
      <c r="N345" s="155"/>
    </row>
    <row r="346" spans="2:14" ht="12.75">
      <c r="B346" s="147">
        <v>272</v>
      </c>
      <c r="C346" s="148">
        <f t="shared" si="37"/>
      </c>
      <c r="D346" s="149"/>
      <c r="E346" s="150">
        <f t="shared" si="34"/>
      </c>
      <c r="F346" s="151">
        <f t="shared" si="38"/>
      </c>
      <c r="G346" s="152">
        <f t="shared" si="35"/>
      </c>
      <c r="H346" s="124"/>
      <c r="I346" s="153">
        <v>272</v>
      </c>
      <c r="J346" s="148">
        <f t="shared" si="36"/>
      </c>
      <c r="K346" s="150">
        <f t="shared" si="39"/>
      </c>
      <c r="L346" s="151">
        <f t="shared" si="33"/>
      </c>
      <c r="M346" s="154">
        <f t="shared" si="40"/>
      </c>
      <c r="N346" s="155"/>
    </row>
    <row r="347" spans="2:14" ht="12.75">
      <c r="B347" s="147">
        <v>273</v>
      </c>
      <c r="C347" s="148">
        <f t="shared" si="37"/>
      </c>
      <c r="D347" s="149"/>
      <c r="E347" s="150">
        <f t="shared" si="34"/>
      </c>
      <c r="F347" s="151">
        <f t="shared" si="38"/>
      </c>
      <c r="G347" s="152">
        <f t="shared" si="35"/>
      </c>
      <c r="H347" s="124"/>
      <c r="I347" s="153">
        <v>273</v>
      </c>
      <c r="J347" s="148">
        <f t="shared" si="36"/>
      </c>
      <c r="K347" s="150">
        <f t="shared" si="39"/>
      </c>
      <c r="L347" s="151">
        <f t="shared" si="33"/>
      </c>
      <c r="M347" s="154">
        <f t="shared" si="40"/>
      </c>
      <c r="N347" s="155"/>
    </row>
    <row r="348" spans="2:14" ht="12.75">
      <c r="B348" s="147">
        <v>274</v>
      </c>
      <c r="C348" s="148">
        <f t="shared" si="37"/>
      </c>
      <c r="D348" s="149"/>
      <c r="E348" s="150">
        <f t="shared" si="34"/>
      </c>
      <c r="F348" s="151">
        <f t="shared" si="38"/>
      </c>
      <c r="G348" s="152">
        <f t="shared" si="35"/>
      </c>
      <c r="H348" s="124"/>
      <c r="I348" s="153">
        <v>274</v>
      </c>
      <c r="J348" s="148">
        <f t="shared" si="36"/>
      </c>
      <c r="K348" s="150">
        <f t="shared" si="39"/>
      </c>
      <c r="L348" s="151">
        <f t="shared" si="33"/>
      </c>
      <c r="M348" s="154">
        <f t="shared" si="40"/>
      </c>
      <c r="N348" s="155"/>
    </row>
    <row r="349" spans="2:14" ht="12.75">
      <c r="B349" s="147">
        <v>275</v>
      </c>
      <c r="C349" s="148">
        <f t="shared" si="37"/>
      </c>
      <c r="D349" s="149"/>
      <c r="E349" s="150">
        <f t="shared" si="34"/>
      </c>
      <c r="F349" s="151">
        <f t="shared" si="38"/>
      </c>
      <c r="G349" s="152">
        <f t="shared" si="35"/>
      </c>
      <c r="H349" s="124"/>
      <c r="I349" s="153">
        <v>275</v>
      </c>
      <c r="J349" s="148">
        <f t="shared" si="36"/>
      </c>
      <c r="K349" s="150">
        <f t="shared" si="39"/>
      </c>
      <c r="L349" s="151">
        <f t="shared" si="33"/>
      </c>
      <c r="M349" s="154">
        <f t="shared" si="40"/>
      </c>
      <c r="N349" s="155"/>
    </row>
    <row r="350" spans="2:14" ht="12.75">
      <c r="B350" s="147">
        <v>276</v>
      </c>
      <c r="C350" s="148">
        <f t="shared" si="37"/>
      </c>
      <c r="D350" s="149"/>
      <c r="E350" s="150">
        <f t="shared" si="34"/>
      </c>
      <c r="F350" s="151">
        <f t="shared" si="38"/>
      </c>
      <c r="G350" s="152">
        <f t="shared" si="35"/>
      </c>
      <c r="H350" s="124"/>
      <c r="I350" s="153">
        <v>276</v>
      </c>
      <c r="J350" s="148">
        <f t="shared" si="36"/>
      </c>
      <c r="K350" s="150">
        <f t="shared" si="39"/>
      </c>
      <c r="L350" s="151">
        <f t="shared" si="33"/>
      </c>
      <c r="M350" s="154">
        <f t="shared" si="40"/>
      </c>
      <c r="N350" s="155"/>
    </row>
    <row r="351" spans="2:14" ht="12.75">
      <c r="B351" s="147">
        <v>277</v>
      </c>
      <c r="C351" s="148">
        <f t="shared" si="37"/>
      </c>
      <c r="D351" s="149"/>
      <c r="E351" s="150">
        <f t="shared" si="34"/>
      </c>
      <c r="F351" s="151">
        <f t="shared" si="38"/>
      </c>
      <c r="G351" s="152">
        <f t="shared" si="35"/>
      </c>
      <c r="H351" s="124"/>
      <c r="I351" s="153">
        <v>277</v>
      </c>
      <c r="J351" s="148">
        <f t="shared" si="36"/>
      </c>
      <c r="K351" s="150">
        <f t="shared" si="39"/>
      </c>
      <c r="L351" s="151">
        <f t="shared" si="33"/>
      </c>
      <c r="M351" s="154">
        <f t="shared" si="40"/>
      </c>
      <c r="N351" s="155"/>
    </row>
    <row r="352" spans="2:14" ht="12.75">
      <c r="B352" s="147">
        <v>278</v>
      </c>
      <c r="C352" s="148">
        <f t="shared" si="37"/>
      </c>
      <c r="D352" s="149"/>
      <c r="E352" s="150">
        <f t="shared" si="34"/>
      </c>
      <c r="F352" s="151">
        <f t="shared" si="38"/>
      </c>
      <c r="G352" s="152">
        <f t="shared" si="35"/>
      </c>
      <c r="H352" s="124"/>
      <c r="I352" s="153">
        <v>278</v>
      </c>
      <c r="J352" s="148">
        <f t="shared" si="36"/>
      </c>
      <c r="K352" s="150">
        <f t="shared" si="39"/>
      </c>
      <c r="L352" s="151">
        <f t="shared" si="33"/>
      </c>
      <c r="M352" s="154">
        <f t="shared" si="40"/>
      </c>
      <c r="N352" s="155"/>
    </row>
    <row r="353" spans="2:14" ht="12.75">
      <c r="B353" s="147">
        <v>279</v>
      </c>
      <c r="C353" s="148">
        <f t="shared" si="37"/>
      </c>
      <c r="D353" s="149"/>
      <c r="E353" s="150">
        <f t="shared" si="34"/>
      </c>
      <c r="F353" s="151">
        <f t="shared" si="38"/>
      </c>
      <c r="G353" s="152">
        <f t="shared" si="35"/>
      </c>
      <c r="H353" s="124"/>
      <c r="I353" s="153">
        <v>279</v>
      </c>
      <c r="J353" s="148">
        <f t="shared" si="36"/>
      </c>
      <c r="K353" s="150">
        <f t="shared" si="39"/>
      </c>
      <c r="L353" s="151">
        <f t="shared" si="33"/>
      </c>
      <c r="M353" s="154">
        <f t="shared" si="40"/>
      </c>
      <c r="N353" s="155"/>
    </row>
    <row r="354" spans="2:14" ht="12.75">
      <c r="B354" s="147">
        <v>280</v>
      </c>
      <c r="C354" s="148">
        <f t="shared" si="37"/>
      </c>
      <c r="D354" s="149"/>
      <c r="E354" s="150">
        <f t="shared" si="34"/>
      </c>
      <c r="F354" s="151">
        <f t="shared" si="38"/>
      </c>
      <c r="G354" s="152">
        <f t="shared" si="35"/>
      </c>
      <c r="H354" s="124"/>
      <c r="I354" s="153">
        <v>280</v>
      </c>
      <c r="J354" s="148">
        <f t="shared" si="36"/>
      </c>
      <c r="K354" s="150">
        <f t="shared" si="39"/>
      </c>
      <c r="L354" s="151">
        <f t="shared" si="33"/>
      </c>
      <c r="M354" s="154">
        <f t="shared" si="40"/>
      </c>
      <c r="N354" s="155"/>
    </row>
    <row r="355" spans="2:14" ht="12.75">
      <c r="B355" s="147">
        <v>281</v>
      </c>
      <c r="C355" s="148">
        <f t="shared" si="37"/>
      </c>
      <c r="D355" s="149"/>
      <c r="E355" s="150">
        <f t="shared" si="34"/>
      </c>
      <c r="F355" s="151">
        <f t="shared" si="38"/>
      </c>
      <c r="G355" s="152">
        <f t="shared" si="35"/>
      </c>
      <c r="H355" s="124"/>
      <c r="I355" s="153">
        <v>281</v>
      </c>
      <c r="J355" s="148">
        <f t="shared" si="36"/>
      </c>
      <c r="K355" s="150">
        <f t="shared" si="39"/>
      </c>
      <c r="L355" s="151">
        <f t="shared" si="33"/>
      </c>
      <c r="M355" s="154">
        <f t="shared" si="40"/>
      </c>
      <c r="N355" s="155"/>
    </row>
    <row r="356" spans="2:14" ht="12.75">
      <c r="B356" s="147">
        <v>282</v>
      </c>
      <c r="C356" s="148">
        <f t="shared" si="37"/>
      </c>
      <c r="D356" s="149"/>
      <c r="E356" s="150">
        <f t="shared" si="34"/>
      </c>
      <c r="F356" s="151">
        <f t="shared" si="38"/>
      </c>
      <c r="G356" s="152">
        <f t="shared" si="35"/>
      </c>
      <c r="H356" s="124"/>
      <c r="I356" s="153">
        <v>282</v>
      </c>
      <c r="J356" s="148">
        <f t="shared" si="36"/>
      </c>
      <c r="K356" s="150">
        <f t="shared" si="39"/>
      </c>
      <c r="L356" s="151">
        <f t="shared" si="33"/>
      </c>
      <c r="M356" s="154">
        <f t="shared" si="40"/>
      </c>
      <c r="N356" s="155"/>
    </row>
    <row r="357" spans="2:14" ht="12.75">
      <c r="B357" s="147">
        <v>283</v>
      </c>
      <c r="C357" s="148">
        <f t="shared" si="37"/>
      </c>
      <c r="D357" s="149"/>
      <c r="E357" s="150">
        <f t="shared" si="34"/>
      </c>
      <c r="F357" s="151">
        <f t="shared" si="38"/>
      </c>
      <c r="G357" s="152">
        <f t="shared" si="35"/>
      </c>
      <c r="H357" s="124"/>
      <c r="I357" s="153">
        <v>283</v>
      </c>
      <c r="J357" s="148">
        <f t="shared" si="36"/>
      </c>
      <c r="K357" s="150">
        <f t="shared" si="39"/>
      </c>
      <c r="L357" s="151">
        <f t="shared" si="33"/>
      </c>
      <c r="M357" s="154">
        <f t="shared" si="40"/>
      </c>
      <c r="N357" s="155"/>
    </row>
    <row r="358" spans="2:14" ht="12.75">
      <c r="B358" s="147">
        <v>284</v>
      </c>
      <c r="C358" s="148">
        <f t="shared" si="37"/>
      </c>
      <c r="D358" s="149"/>
      <c r="E358" s="150">
        <f t="shared" si="34"/>
      </c>
      <c r="F358" s="151">
        <f t="shared" si="38"/>
      </c>
      <c r="G358" s="152">
        <f t="shared" si="35"/>
      </c>
      <c r="H358" s="124"/>
      <c r="I358" s="153">
        <v>284</v>
      </c>
      <c r="J358" s="148">
        <f t="shared" si="36"/>
      </c>
      <c r="K358" s="150">
        <f t="shared" si="39"/>
      </c>
      <c r="L358" s="151">
        <f t="shared" si="33"/>
      </c>
      <c r="M358" s="154">
        <f t="shared" si="40"/>
      </c>
      <c r="N358" s="155"/>
    </row>
    <row r="359" spans="2:14" ht="12.75">
      <c r="B359" s="147">
        <v>285</v>
      </c>
      <c r="C359" s="148">
        <f t="shared" si="37"/>
      </c>
      <c r="D359" s="149"/>
      <c r="E359" s="150">
        <f t="shared" si="34"/>
      </c>
      <c r="F359" s="151">
        <f t="shared" si="38"/>
      </c>
      <c r="G359" s="152">
        <f t="shared" si="35"/>
      </c>
      <c r="H359" s="124"/>
      <c r="I359" s="153">
        <v>285</v>
      </c>
      <c r="J359" s="148">
        <f t="shared" si="36"/>
      </c>
      <c r="K359" s="150">
        <f t="shared" si="39"/>
      </c>
      <c r="L359" s="151">
        <f t="shared" si="33"/>
      </c>
      <c r="M359" s="154">
        <f t="shared" si="40"/>
      </c>
      <c r="N359" s="155"/>
    </row>
    <row r="360" spans="2:14" ht="12.75">
      <c r="B360" s="147">
        <v>286</v>
      </c>
      <c r="C360" s="148">
        <f t="shared" si="37"/>
      </c>
      <c r="D360" s="149"/>
      <c r="E360" s="150">
        <f t="shared" si="34"/>
      </c>
      <c r="F360" s="151">
        <f t="shared" si="38"/>
      </c>
      <c r="G360" s="152">
        <f t="shared" si="35"/>
      </c>
      <c r="H360" s="124"/>
      <c r="I360" s="153">
        <v>286</v>
      </c>
      <c r="J360" s="148">
        <f t="shared" si="36"/>
      </c>
      <c r="K360" s="150">
        <f t="shared" si="39"/>
      </c>
      <c r="L360" s="151">
        <f t="shared" si="33"/>
      </c>
      <c r="M360" s="154">
        <f t="shared" si="40"/>
      </c>
      <c r="N360" s="155"/>
    </row>
    <row r="361" spans="2:14" ht="12.75">
      <c r="B361" s="147">
        <v>287</v>
      </c>
      <c r="C361" s="148">
        <f t="shared" si="37"/>
      </c>
      <c r="D361" s="149"/>
      <c r="E361" s="150">
        <f t="shared" si="34"/>
      </c>
      <c r="F361" s="151">
        <f t="shared" si="38"/>
      </c>
      <c r="G361" s="152">
        <f t="shared" si="35"/>
      </c>
      <c r="H361" s="124"/>
      <c r="I361" s="153">
        <v>287</v>
      </c>
      <c r="J361" s="148">
        <f t="shared" si="36"/>
      </c>
      <c r="K361" s="150">
        <f t="shared" si="39"/>
      </c>
      <c r="L361" s="151">
        <f t="shared" si="33"/>
      </c>
      <c r="M361" s="154">
        <f t="shared" si="40"/>
      </c>
      <c r="N361" s="155"/>
    </row>
    <row r="362" spans="2:14" ht="12.75">
      <c r="B362" s="147">
        <v>288</v>
      </c>
      <c r="C362" s="148">
        <f t="shared" si="37"/>
      </c>
      <c r="D362" s="149"/>
      <c r="E362" s="150">
        <f t="shared" si="34"/>
      </c>
      <c r="F362" s="151">
        <f t="shared" si="38"/>
      </c>
      <c r="G362" s="152">
        <f t="shared" si="35"/>
      </c>
      <c r="H362" s="124"/>
      <c r="I362" s="153">
        <v>288</v>
      </c>
      <c r="J362" s="148">
        <f t="shared" si="36"/>
      </c>
      <c r="K362" s="150">
        <f t="shared" si="39"/>
      </c>
      <c r="L362" s="151">
        <f t="shared" si="33"/>
      </c>
      <c r="M362" s="154">
        <f t="shared" si="40"/>
      </c>
      <c r="N362" s="155"/>
    </row>
    <row r="363" spans="2:14" ht="12.75">
      <c r="B363" s="147">
        <v>289</v>
      </c>
      <c r="C363" s="148">
        <f t="shared" si="37"/>
      </c>
      <c r="D363" s="149"/>
      <c r="E363" s="150">
        <f t="shared" si="34"/>
      </c>
      <c r="F363" s="151">
        <f t="shared" si="38"/>
      </c>
      <c r="G363" s="152">
        <f t="shared" si="35"/>
      </c>
      <c r="H363" s="124"/>
      <c r="I363" s="153">
        <v>289</v>
      </c>
      <c r="J363" s="148">
        <f t="shared" si="36"/>
      </c>
      <c r="K363" s="150">
        <f t="shared" si="39"/>
      </c>
      <c r="L363" s="151">
        <f t="shared" si="33"/>
      </c>
      <c r="M363" s="154">
        <f t="shared" si="40"/>
      </c>
      <c r="N363" s="155"/>
    </row>
    <row r="364" spans="2:14" ht="12.75">
      <c r="B364" s="147">
        <v>290</v>
      </c>
      <c r="C364" s="148">
        <f t="shared" si="37"/>
      </c>
      <c r="D364" s="149"/>
      <c r="E364" s="150">
        <f t="shared" si="34"/>
      </c>
      <c r="F364" s="151">
        <f t="shared" si="38"/>
      </c>
      <c r="G364" s="152">
        <f t="shared" si="35"/>
      </c>
      <c r="H364" s="124"/>
      <c r="I364" s="153">
        <v>290</v>
      </c>
      <c r="J364" s="148">
        <f t="shared" si="36"/>
      </c>
      <c r="K364" s="150">
        <f t="shared" si="39"/>
      </c>
      <c r="L364" s="151">
        <f t="shared" si="33"/>
      </c>
      <c r="M364" s="154">
        <f t="shared" si="40"/>
      </c>
      <c r="N364" s="155"/>
    </row>
    <row r="365" spans="2:14" ht="12.75">
      <c r="B365" s="147">
        <v>291</v>
      </c>
      <c r="C365" s="148">
        <f t="shared" si="37"/>
      </c>
      <c r="D365" s="149"/>
      <c r="E365" s="150">
        <f t="shared" si="34"/>
      </c>
      <c r="F365" s="151">
        <f t="shared" si="38"/>
      </c>
      <c r="G365" s="152">
        <f t="shared" si="35"/>
      </c>
      <c r="H365" s="124"/>
      <c r="I365" s="153">
        <v>291</v>
      </c>
      <c r="J365" s="148">
        <f t="shared" si="36"/>
      </c>
      <c r="K365" s="150">
        <f t="shared" si="39"/>
      </c>
      <c r="L365" s="151">
        <f t="shared" si="33"/>
      </c>
      <c r="M365" s="154">
        <f t="shared" si="40"/>
      </c>
      <c r="N365" s="155"/>
    </row>
    <row r="366" spans="2:14" ht="12.75">
      <c r="B366" s="147">
        <v>292</v>
      </c>
      <c r="C366" s="148">
        <f t="shared" si="37"/>
      </c>
      <c r="D366" s="149"/>
      <c r="E366" s="150">
        <f t="shared" si="34"/>
      </c>
      <c r="F366" s="151">
        <f t="shared" si="38"/>
      </c>
      <c r="G366" s="152">
        <f t="shared" si="35"/>
      </c>
      <c r="H366" s="124"/>
      <c r="I366" s="153">
        <v>292</v>
      </c>
      <c r="J366" s="148">
        <f t="shared" si="36"/>
      </c>
      <c r="K366" s="150">
        <f t="shared" si="39"/>
      </c>
      <c r="L366" s="151">
        <f t="shared" si="33"/>
      </c>
      <c r="M366" s="154">
        <f t="shared" si="40"/>
      </c>
      <c r="N366" s="155"/>
    </row>
    <row r="367" spans="2:14" ht="12.75">
      <c r="B367" s="147">
        <v>293</v>
      </c>
      <c r="C367" s="148">
        <f t="shared" si="37"/>
      </c>
      <c r="D367" s="149"/>
      <c r="E367" s="150">
        <f t="shared" si="34"/>
      </c>
      <c r="F367" s="151">
        <f t="shared" si="38"/>
      </c>
      <c r="G367" s="152">
        <f t="shared" si="35"/>
      </c>
      <c r="H367" s="124"/>
      <c r="I367" s="153">
        <v>293</v>
      </c>
      <c r="J367" s="148">
        <f t="shared" si="36"/>
      </c>
      <c r="K367" s="150">
        <f t="shared" si="39"/>
      </c>
      <c r="L367" s="151">
        <f t="shared" si="33"/>
      </c>
      <c r="M367" s="154">
        <f t="shared" si="40"/>
      </c>
      <c r="N367" s="155"/>
    </row>
    <row r="368" spans="2:14" ht="12.75">
      <c r="B368" s="147">
        <v>294</v>
      </c>
      <c r="C368" s="148">
        <f t="shared" si="37"/>
      </c>
      <c r="D368" s="149"/>
      <c r="E368" s="150">
        <f t="shared" si="34"/>
      </c>
      <c r="F368" s="151">
        <f t="shared" si="38"/>
      </c>
      <c r="G368" s="152">
        <f t="shared" si="35"/>
      </c>
      <c r="H368" s="124"/>
      <c r="I368" s="153">
        <v>294</v>
      </c>
      <c r="J368" s="148">
        <f t="shared" si="36"/>
      </c>
      <c r="K368" s="150">
        <f t="shared" si="39"/>
      </c>
      <c r="L368" s="151">
        <f aca="true" t="shared" si="41" ref="L368:L431">IF(K368="","",+K368+L367)</f>
      </c>
      <c r="M368" s="154">
        <f t="shared" si="40"/>
      </c>
      <c r="N368" s="155"/>
    </row>
    <row r="369" spans="2:14" ht="12.75">
      <c r="B369" s="147">
        <v>295</v>
      </c>
      <c r="C369" s="148">
        <f t="shared" si="37"/>
      </c>
      <c r="D369" s="149"/>
      <c r="E369" s="150">
        <f t="shared" si="34"/>
      </c>
      <c r="F369" s="151">
        <f t="shared" si="38"/>
      </c>
      <c r="G369" s="152">
        <f t="shared" si="35"/>
      </c>
      <c r="H369" s="124"/>
      <c r="I369" s="153">
        <v>295</v>
      </c>
      <c r="J369" s="148">
        <f t="shared" si="36"/>
      </c>
      <c r="K369" s="150">
        <f t="shared" si="39"/>
      </c>
      <c r="L369" s="151">
        <f t="shared" si="41"/>
      </c>
      <c r="M369" s="154">
        <f t="shared" si="40"/>
      </c>
      <c r="N369" s="155"/>
    </row>
    <row r="370" spans="2:14" ht="12.75">
      <c r="B370" s="147">
        <v>296</v>
      </c>
      <c r="C370" s="148">
        <f t="shared" si="37"/>
      </c>
      <c r="D370" s="149"/>
      <c r="E370" s="150">
        <f t="shared" si="34"/>
      </c>
      <c r="F370" s="151">
        <f t="shared" si="38"/>
      </c>
      <c r="G370" s="152">
        <f t="shared" si="35"/>
      </c>
      <c r="H370" s="124"/>
      <c r="I370" s="153">
        <v>296</v>
      </c>
      <c r="J370" s="148">
        <f t="shared" si="36"/>
      </c>
      <c r="K370" s="150">
        <f t="shared" si="39"/>
      </c>
      <c r="L370" s="151">
        <f t="shared" si="41"/>
      </c>
      <c r="M370" s="154">
        <f t="shared" si="40"/>
      </c>
      <c r="N370" s="155"/>
    </row>
    <row r="371" spans="2:14" ht="12.75">
      <c r="B371" s="147">
        <v>297</v>
      </c>
      <c r="C371" s="148">
        <f t="shared" si="37"/>
      </c>
      <c r="D371" s="149"/>
      <c r="E371" s="150">
        <f t="shared" si="34"/>
      </c>
      <c r="F371" s="151">
        <f t="shared" si="38"/>
      </c>
      <c r="G371" s="152">
        <f t="shared" si="35"/>
      </c>
      <c r="H371" s="124"/>
      <c r="I371" s="153">
        <v>297</v>
      </c>
      <c r="J371" s="148">
        <f t="shared" si="36"/>
      </c>
      <c r="K371" s="150">
        <f t="shared" si="39"/>
      </c>
      <c r="L371" s="151">
        <f t="shared" si="41"/>
      </c>
      <c r="M371" s="154">
        <f t="shared" si="40"/>
      </c>
      <c r="N371" s="155"/>
    </row>
    <row r="372" spans="2:14" ht="12.75">
      <c r="B372" s="147">
        <v>298</v>
      </c>
      <c r="C372" s="148">
        <f t="shared" si="37"/>
      </c>
      <c r="D372" s="149"/>
      <c r="E372" s="150">
        <f t="shared" si="34"/>
      </c>
      <c r="F372" s="151">
        <f t="shared" si="38"/>
      </c>
      <c r="G372" s="152">
        <f t="shared" si="35"/>
      </c>
      <c r="H372" s="124"/>
      <c r="I372" s="153">
        <v>298</v>
      </c>
      <c r="J372" s="148">
        <f t="shared" si="36"/>
      </c>
      <c r="K372" s="150">
        <f t="shared" si="39"/>
      </c>
      <c r="L372" s="151">
        <f t="shared" si="41"/>
      </c>
      <c r="M372" s="154">
        <f t="shared" si="40"/>
      </c>
      <c r="N372" s="155"/>
    </row>
    <row r="373" spans="2:14" ht="12.75">
      <c r="B373" s="147">
        <v>299</v>
      </c>
      <c r="C373" s="148">
        <f t="shared" si="37"/>
      </c>
      <c r="D373" s="149"/>
      <c r="E373" s="150">
        <f t="shared" si="34"/>
      </c>
      <c r="F373" s="151">
        <f t="shared" si="38"/>
      </c>
      <c r="G373" s="152">
        <f t="shared" si="35"/>
      </c>
      <c r="H373" s="124"/>
      <c r="I373" s="153">
        <v>299</v>
      </c>
      <c r="J373" s="148">
        <f t="shared" si="36"/>
      </c>
      <c r="K373" s="150">
        <f t="shared" si="39"/>
      </c>
      <c r="L373" s="151">
        <f t="shared" si="41"/>
      </c>
      <c r="M373" s="154">
        <f t="shared" si="40"/>
      </c>
      <c r="N373" s="155"/>
    </row>
    <row r="374" spans="2:14" ht="12.75">
      <c r="B374" s="147">
        <v>300</v>
      </c>
      <c r="C374" s="148">
        <f t="shared" si="37"/>
      </c>
      <c r="D374" s="149"/>
      <c r="E374" s="150">
        <f t="shared" si="34"/>
      </c>
      <c r="F374" s="151">
        <f t="shared" si="38"/>
      </c>
      <c r="G374" s="152">
        <f t="shared" si="35"/>
      </c>
      <c r="H374" s="124"/>
      <c r="I374" s="153">
        <v>300</v>
      </c>
      <c r="J374" s="148">
        <f t="shared" si="36"/>
      </c>
      <c r="K374" s="150">
        <f t="shared" si="39"/>
      </c>
      <c r="L374" s="151">
        <f t="shared" si="41"/>
      </c>
      <c r="M374" s="154">
        <f t="shared" si="40"/>
      </c>
      <c r="N374" s="155"/>
    </row>
    <row r="375" spans="2:14" ht="12.75">
      <c r="B375" s="147">
        <v>301</v>
      </c>
      <c r="C375" s="148">
        <f t="shared" si="37"/>
      </c>
      <c r="D375" s="149"/>
      <c r="E375" s="150">
        <f t="shared" si="34"/>
      </c>
      <c r="F375" s="151">
        <f t="shared" si="38"/>
      </c>
      <c r="G375" s="152">
        <f t="shared" si="35"/>
      </c>
      <c r="H375" s="124"/>
      <c r="I375" s="153">
        <v>301</v>
      </c>
      <c r="J375" s="148">
        <f t="shared" si="36"/>
      </c>
      <c r="K375" s="150">
        <f t="shared" si="39"/>
      </c>
      <c r="L375" s="151">
        <f t="shared" si="41"/>
      </c>
      <c r="M375" s="154">
        <f t="shared" si="40"/>
      </c>
      <c r="N375" s="155"/>
    </row>
    <row r="376" spans="2:14" ht="12.75">
      <c r="B376" s="147">
        <v>302</v>
      </c>
      <c r="C376" s="148">
        <f t="shared" si="37"/>
      </c>
      <c r="D376" s="149"/>
      <c r="E376" s="150">
        <f t="shared" si="34"/>
      </c>
      <c r="F376" s="151">
        <f t="shared" si="38"/>
      </c>
      <c r="G376" s="152">
        <f t="shared" si="35"/>
      </c>
      <c r="H376" s="124"/>
      <c r="I376" s="153">
        <v>302</v>
      </c>
      <c r="J376" s="148">
        <f t="shared" si="36"/>
      </c>
      <c r="K376" s="150">
        <f t="shared" si="39"/>
      </c>
      <c r="L376" s="151">
        <f t="shared" si="41"/>
      </c>
      <c r="M376" s="154">
        <f t="shared" si="40"/>
      </c>
      <c r="N376" s="155"/>
    </row>
    <row r="377" spans="2:14" ht="12.75">
      <c r="B377" s="147">
        <v>303</v>
      </c>
      <c r="C377" s="148">
        <f t="shared" si="37"/>
      </c>
      <c r="D377" s="149"/>
      <c r="E377" s="150">
        <f t="shared" si="34"/>
      </c>
      <c r="F377" s="151">
        <f t="shared" si="38"/>
      </c>
      <c r="G377" s="152">
        <f t="shared" si="35"/>
      </c>
      <c r="H377" s="124"/>
      <c r="I377" s="153">
        <v>303</v>
      </c>
      <c r="J377" s="148">
        <f t="shared" si="36"/>
      </c>
      <c r="K377" s="150">
        <f t="shared" si="39"/>
      </c>
      <c r="L377" s="151">
        <f t="shared" si="41"/>
      </c>
      <c r="M377" s="154">
        <f t="shared" si="40"/>
      </c>
      <c r="N377" s="155"/>
    </row>
    <row r="378" spans="2:14" ht="12.75">
      <c r="B378" s="147">
        <v>304</v>
      </c>
      <c r="C378" s="148">
        <f t="shared" si="37"/>
      </c>
      <c r="D378" s="149"/>
      <c r="E378" s="150">
        <f t="shared" si="34"/>
      </c>
      <c r="F378" s="151">
        <f t="shared" si="38"/>
      </c>
      <c r="G378" s="152">
        <f t="shared" si="35"/>
      </c>
      <c r="H378" s="124"/>
      <c r="I378" s="153">
        <v>304</v>
      </c>
      <c r="J378" s="148">
        <f t="shared" si="36"/>
      </c>
      <c r="K378" s="150">
        <f t="shared" si="39"/>
      </c>
      <c r="L378" s="151">
        <f t="shared" si="41"/>
      </c>
      <c r="M378" s="154">
        <f t="shared" si="40"/>
      </c>
      <c r="N378" s="155"/>
    </row>
    <row r="379" spans="2:14" ht="12.75">
      <c r="B379" s="147">
        <v>305</v>
      </c>
      <c r="C379" s="148">
        <f t="shared" si="37"/>
      </c>
      <c r="D379" s="149"/>
      <c r="E379" s="150">
        <f t="shared" si="34"/>
      </c>
      <c r="F379" s="151">
        <f t="shared" si="38"/>
      </c>
      <c r="G379" s="152">
        <f t="shared" si="35"/>
      </c>
      <c r="H379" s="124"/>
      <c r="I379" s="153">
        <v>305</v>
      </c>
      <c r="J379" s="148">
        <f t="shared" si="36"/>
      </c>
      <c r="K379" s="150">
        <f t="shared" si="39"/>
      </c>
      <c r="L379" s="151">
        <f t="shared" si="41"/>
      </c>
      <c r="M379" s="154">
        <f t="shared" si="40"/>
      </c>
      <c r="N379" s="155"/>
    </row>
    <row r="380" spans="2:14" ht="12.75">
      <c r="B380" s="147">
        <v>306</v>
      </c>
      <c r="C380" s="148">
        <f t="shared" si="37"/>
      </c>
      <c r="D380" s="149"/>
      <c r="E380" s="150">
        <f t="shared" si="34"/>
      </c>
      <c r="F380" s="151">
        <f t="shared" si="38"/>
      </c>
      <c r="G380" s="152">
        <f t="shared" si="35"/>
      </c>
      <c r="H380" s="124"/>
      <c r="I380" s="153">
        <v>306</v>
      </c>
      <c r="J380" s="148">
        <f t="shared" si="36"/>
      </c>
      <c r="K380" s="150">
        <f t="shared" si="39"/>
      </c>
      <c r="L380" s="151">
        <f t="shared" si="41"/>
      </c>
      <c r="M380" s="154">
        <f t="shared" si="40"/>
      </c>
      <c r="N380" s="155"/>
    </row>
    <row r="381" spans="2:14" ht="12.75">
      <c r="B381" s="147">
        <v>307</v>
      </c>
      <c r="C381" s="148">
        <f t="shared" si="37"/>
      </c>
      <c r="D381" s="149"/>
      <c r="E381" s="150">
        <f t="shared" si="34"/>
      </c>
      <c r="F381" s="151">
        <f t="shared" si="38"/>
      </c>
      <c r="G381" s="152">
        <f t="shared" si="35"/>
      </c>
      <c r="H381" s="124"/>
      <c r="I381" s="153">
        <v>307</v>
      </c>
      <c r="J381" s="148">
        <f t="shared" si="36"/>
      </c>
      <c r="K381" s="150">
        <f t="shared" si="39"/>
      </c>
      <c r="L381" s="151">
        <f t="shared" si="41"/>
      </c>
      <c r="M381" s="154">
        <f t="shared" si="40"/>
      </c>
      <c r="N381" s="155"/>
    </row>
    <row r="382" spans="2:14" ht="12.75">
      <c r="B382" s="147">
        <v>308</v>
      </c>
      <c r="C382" s="148">
        <f t="shared" si="37"/>
      </c>
      <c r="D382" s="149"/>
      <c r="E382" s="150">
        <f t="shared" si="34"/>
      </c>
      <c r="F382" s="151">
        <f t="shared" si="38"/>
      </c>
      <c r="G382" s="152">
        <f t="shared" si="35"/>
      </c>
      <c r="H382" s="124"/>
      <c r="I382" s="153">
        <v>308</v>
      </c>
      <c r="J382" s="148">
        <f t="shared" si="36"/>
      </c>
      <c r="K382" s="150">
        <f t="shared" si="39"/>
      </c>
      <c r="L382" s="151">
        <f t="shared" si="41"/>
      </c>
      <c r="M382" s="154">
        <f t="shared" si="40"/>
      </c>
      <c r="N382" s="155"/>
    </row>
    <row r="383" spans="2:14" ht="12.75">
      <c r="B383" s="147">
        <v>309</v>
      </c>
      <c r="C383" s="148">
        <f t="shared" si="37"/>
      </c>
      <c r="D383" s="149"/>
      <c r="E383" s="150">
        <f t="shared" si="34"/>
      </c>
      <c r="F383" s="151">
        <f t="shared" si="38"/>
      </c>
      <c r="G383" s="152">
        <f t="shared" si="35"/>
      </c>
      <c r="H383" s="124"/>
      <c r="I383" s="153">
        <v>309</v>
      </c>
      <c r="J383" s="148">
        <f t="shared" si="36"/>
      </c>
      <c r="K383" s="150">
        <f t="shared" si="39"/>
      </c>
      <c r="L383" s="151">
        <f t="shared" si="41"/>
      </c>
      <c r="M383" s="154">
        <f t="shared" si="40"/>
      </c>
      <c r="N383" s="155"/>
    </row>
    <row r="384" spans="2:14" ht="12.75">
      <c r="B384" s="147">
        <v>310</v>
      </c>
      <c r="C384" s="148">
        <f t="shared" si="37"/>
      </c>
      <c r="D384" s="149"/>
      <c r="E384" s="150">
        <f t="shared" si="34"/>
      </c>
      <c r="F384" s="151">
        <f t="shared" si="38"/>
      </c>
      <c r="G384" s="152">
        <f t="shared" si="35"/>
      </c>
      <c r="H384" s="124"/>
      <c r="I384" s="153">
        <v>310</v>
      </c>
      <c r="J384" s="148">
        <f t="shared" si="36"/>
      </c>
      <c r="K384" s="150">
        <f t="shared" si="39"/>
      </c>
      <c r="L384" s="151">
        <f t="shared" si="41"/>
      </c>
      <c r="M384" s="154">
        <f t="shared" si="40"/>
      </c>
      <c r="N384" s="155"/>
    </row>
    <row r="385" spans="2:14" ht="12.75">
      <c r="B385" s="147">
        <v>311</v>
      </c>
      <c r="C385" s="148">
        <f t="shared" si="37"/>
      </c>
      <c r="D385" s="149"/>
      <c r="E385" s="150">
        <f t="shared" si="34"/>
      </c>
      <c r="F385" s="151">
        <f t="shared" si="38"/>
      </c>
      <c r="G385" s="152">
        <f t="shared" si="35"/>
      </c>
      <c r="H385" s="124"/>
      <c r="I385" s="153">
        <v>311</v>
      </c>
      <c r="J385" s="148">
        <f t="shared" si="36"/>
      </c>
      <c r="K385" s="150">
        <f t="shared" si="39"/>
      </c>
      <c r="L385" s="151">
        <f t="shared" si="41"/>
      </c>
      <c r="M385" s="154">
        <f t="shared" si="40"/>
      </c>
      <c r="N385" s="155"/>
    </row>
    <row r="386" spans="2:14" ht="12.75">
      <c r="B386" s="147">
        <v>312</v>
      </c>
      <c r="C386" s="148">
        <f t="shared" si="37"/>
      </c>
      <c r="D386" s="149"/>
      <c r="E386" s="150">
        <f t="shared" si="34"/>
      </c>
      <c r="F386" s="151">
        <f t="shared" si="38"/>
      </c>
      <c r="G386" s="152">
        <f t="shared" si="35"/>
      </c>
      <c r="H386" s="124"/>
      <c r="I386" s="153">
        <v>312</v>
      </c>
      <c r="J386" s="148">
        <f t="shared" si="36"/>
      </c>
      <c r="K386" s="150">
        <f t="shared" si="39"/>
      </c>
      <c r="L386" s="151">
        <f t="shared" si="41"/>
      </c>
      <c r="M386" s="154">
        <f t="shared" si="40"/>
      </c>
      <c r="N386" s="155"/>
    </row>
    <row r="387" spans="2:14" ht="12.75">
      <c r="B387" s="147">
        <v>313</v>
      </c>
      <c r="C387" s="148">
        <f t="shared" si="37"/>
      </c>
      <c r="D387" s="149"/>
      <c r="E387" s="150">
        <f t="shared" si="34"/>
      </c>
      <c r="F387" s="151">
        <f t="shared" si="38"/>
      </c>
      <c r="G387" s="152">
        <f t="shared" si="35"/>
      </c>
      <c r="H387" s="124"/>
      <c r="I387" s="153">
        <v>313</v>
      </c>
      <c r="J387" s="148">
        <f t="shared" si="36"/>
      </c>
      <c r="K387" s="150">
        <f t="shared" si="39"/>
      </c>
      <c r="L387" s="151">
        <f t="shared" si="41"/>
      </c>
      <c r="M387" s="154">
        <f t="shared" si="40"/>
      </c>
      <c r="N387" s="155"/>
    </row>
    <row r="388" spans="2:14" ht="12.75">
      <c r="B388" s="147">
        <v>314</v>
      </c>
      <c r="C388" s="148">
        <f t="shared" si="37"/>
      </c>
      <c r="D388" s="149"/>
      <c r="E388" s="150">
        <f t="shared" si="34"/>
      </c>
      <c r="F388" s="151">
        <f t="shared" si="38"/>
      </c>
      <c r="G388" s="152">
        <f t="shared" si="35"/>
      </c>
      <c r="H388" s="124"/>
      <c r="I388" s="153">
        <v>314</v>
      </c>
      <c r="J388" s="148">
        <f t="shared" si="36"/>
      </c>
      <c r="K388" s="150">
        <f t="shared" si="39"/>
      </c>
      <c r="L388" s="151">
        <f t="shared" si="41"/>
      </c>
      <c r="M388" s="154">
        <f t="shared" si="40"/>
      </c>
      <c r="N388" s="155"/>
    </row>
    <row r="389" spans="2:14" ht="12.75">
      <c r="B389" s="147">
        <v>315</v>
      </c>
      <c r="C389" s="148">
        <f t="shared" si="37"/>
      </c>
      <c r="D389" s="149"/>
      <c r="E389" s="150">
        <f t="shared" si="34"/>
      </c>
      <c r="F389" s="151">
        <f t="shared" si="38"/>
      </c>
      <c r="G389" s="152">
        <f t="shared" si="35"/>
      </c>
      <c r="H389" s="124"/>
      <c r="I389" s="153">
        <v>315</v>
      </c>
      <c r="J389" s="148">
        <f t="shared" si="36"/>
      </c>
      <c r="K389" s="150">
        <f t="shared" si="39"/>
      </c>
      <c r="L389" s="151">
        <f t="shared" si="41"/>
      </c>
      <c r="M389" s="154">
        <f t="shared" si="40"/>
      </c>
      <c r="N389" s="155"/>
    </row>
    <row r="390" spans="2:14" ht="12.75">
      <c r="B390" s="147">
        <v>316</v>
      </c>
      <c r="C390" s="148">
        <f t="shared" si="37"/>
      </c>
      <c r="D390" s="149"/>
      <c r="E390" s="150">
        <f t="shared" si="34"/>
      </c>
      <c r="F390" s="151">
        <f t="shared" si="38"/>
      </c>
      <c r="G390" s="152">
        <f t="shared" si="35"/>
      </c>
      <c r="H390" s="124"/>
      <c r="I390" s="153">
        <v>316</v>
      </c>
      <c r="J390" s="148">
        <f t="shared" si="36"/>
      </c>
      <c r="K390" s="150">
        <f t="shared" si="39"/>
      </c>
      <c r="L390" s="151">
        <f t="shared" si="41"/>
      </c>
      <c r="M390" s="154">
        <f t="shared" si="40"/>
      </c>
      <c r="N390" s="155"/>
    </row>
    <row r="391" spans="2:14" ht="12.75">
      <c r="B391" s="147">
        <v>317</v>
      </c>
      <c r="C391" s="148">
        <f t="shared" si="37"/>
      </c>
      <c r="D391" s="149"/>
      <c r="E391" s="150">
        <f t="shared" si="34"/>
      </c>
      <c r="F391" s="151">
        <f t="shared" si="38"/>
      </c>
      <c r="G391" s="152">
        <f t="shared" si="35"/>
      </c>
      <c r="H391" s="124"/>
      <c r="I391" s="153">
        <v>317</v>
      </c>
      <c r="J391" s="148">
        <f t="shared" si="36"/>
      </c>
      <c r="K391" s="150">
        <f t="shared" si="39"/>
      </c>
      <c r="L391" s="151">
        <f t="shared" si="41"/>
      </c>
      <c r="M391" s="154">
        <f t="shared" si="40"/>
      </c>
      <c r="N391" s="155"/>
    </row>
    <row r="392" spans="2:14" ht="12.75">
      <c r="B392" s="147">
        <v>318</v>
      </c>
      <c r="C392" s="148">
        <f t="shared" si="37"/>
      </c>
      <c r="D392" s="149"/>
      <c r="E392" s="150">
        <f t="shared" si="34"/>
      </c>
      <c r="F392" s="151">
        <f t="shared" si="38"/>
      </c>
      <c r="G392" s="152">
        <f t="shared" si="35"/>
      </c>
      <c r="H392" s="124"/>
      <c r="I392" s="153">
        <v>318</v>
      </c>
      <c r="J392" s="148">
        <f t="shared" si="36"/>
      </c>
      <c r="K392" s="150">
        <f t="shared" si="39"/>
      </c>
      <c r="L392" s="151">
        <f t="shared" si="41"/>
      </c>
      <c r="M392" s="154">
        <f t="shared" si="40"/>
      </c>
      <c r="N392" s="155"/>
    </row>
    <row r="393" spans="2:14" ht="12.75">
      <c r="B393" s="147">
        <v>319</v>
      </c>
      <c r="C393" s="148">
        <f t="shared" si="37"/>
      </c>
      <c r="D393" s="149"/>
      <c r="E393" s="150">
        <f t="shared" si="34"/>
      </c>
      <c r="F393" s="151">
        <f t="shared" si="38"/>
      </c>
      <c r="G393" s="152">
        <f t="shared" si="35"/>
      </c>
      <c r="H393" s="124"/>
      <c r="I393" s="153">
        <v>319</v>
      </c>
      <c r="J393" s="148">
        <f t="shared" si="36"/>
      </c>
      <c r="K393" s="150">
        <f t="shared" si="39"/>
      </c>
      <c r="L393" s="151">
        <f t="shared" si="41"/>
      </c>
      <c r="M393" s="154">
        <f t="shared" si="40"/>
      </c>
      <c r="N393" s="155"/>
    </row>
    <row r="394" spans="2:14" ht="12.75">
      <c r="B394" s="147">
        <v>320</v>
      </c>
      <c r="C394" s="148">
        <f t="shared" si="37"/>
      </c>
      <c r="D394" s="149"/>
      <c r="E394" s="150">
        <f t="shared" si="34"/>
      </c>
      <c r="F394" s="151">
        <f t="shared" si="38"/>
      </c>
      <c r="G394" s="152">
        <f t="shared" si="35"/>
      </c>
      <c r="H394" s="124"/>
      <c r="I394" s="153">
        <v>320</v>
      </c>
      <c r="J394" s="148">
        <f t="shared" si="36"/>
      </c>
      <c r="K394" s="150">
        <f t="shared" si="39"/>
      </c>
      <c r="L394" s="151">
        <f t="shared" si="41"/>
      </c>
      <c r="M394" s="154">
        <f t="shared" si="40"/>
      </c>
      <c r="N394" s="155"/>
    </row>
    <row r="395" spans="2:14" ht="12.75">
      <c r="B395" s="147">
        <v>321</v>
      </c>
      <c r="C395" s="148">
        <f t="shared" si="37"/>
      </c>
      <c r="D395" s="149"/>
      <c r="E395" s="150">
        <f aca="true" t="shared" si="42" ref="E395:E434">IF(C395="","",PMT(C395/12,$G$9*12-B394,G394))</f>
      </c>
      <c r="F395" s="151">
        <f t="shared" si="38"/>
      </c>
      <c r="G395" s="152">
        <f aca="true" t="shared" si="43" ref="G395:G434">IF(E395="","",G394+PPMT(C395/12,B395-B394,$G$9*12-B394,G394,0))</f>
      </c>
      <c r="H395" s="124"/>
      <c r="I395" s="153">
        <v>321</v>
      </c>
      <c r="J395" s="148">
        <f aca="true" t="shared" si="44" ref="J395:J434">IF(B395&lt;=$M$14*12,$M$13,"")</f>
      </c>
      <c r="K395" s="150">
        <f t="shared" si="39"/>
      </c>
      <c r="L395" s="151">
        <f t="shared" si="41"/>
      </c>
      <c r="M395" s="154">
        <f t="shared" si="40"/>
      </c>
      <c r="N395" s="155"/>
    </row>
    <row r="396" spans="2:14" ht="12.75">
      <c r="B396" s="147">
        <v>322</v>
      </c>
      <c r="C396" s="148">
        <f aca="true" t="shared" si="45" ref="C396:C434">IF(D396=0,IF(B396&lt;=$G$9*12,C395,""),IF(B396&lt;=$G$9*12,D396,""))</f>
      </c>
      <c r="D396" s="149"/>
      <c r="E396" s="150">
        <f t="shared" si="42"/>
      </c>
      <c r="F396" s="151">
        <f t="shared" si="38"/>
      </c>
      <c r="G396" s="152">
        <f t="shared" si="43"/>
      </c>
      <c r="H396" s="124"/>
      <c r="I396" s="153">
        <v>322</v>
      </c>
      <c r="J396" s="148">
        <f t="shared" si="44"/>
      </c>
      <c r="K396" s="150">
        <f t="shared" si="39"/>
      </c>
      <c r="L396" s="151">
        <f t="shared" si="41"/>
      </c>
      <c r="M396" s="154">
        <f t="shared" si="40"/>
      </c>
      <c r="N396" s="155"/>
    </row>
    <row r="397" spans="2:14" ht="12.75">
      <c r="B397" s="147">
        <v>323</v>
      </c>
      <c r="C397" s="148">
        <f t="shared" si="45"/>
      </c>
      <c r="D397" s="149"/>
      <c r="E397" s="150">
        <f t="shared" si="42"/>
      </c>
      <c r="F397" s="151">
        <f aca="true" t="shared" si="46" ref="F397:F434">+IF(E397="","",E397+F396)</f>
      </c>
      <c r="G397" s="152">
        <f t="shared" si="43"/>
      </c>
      <c r="H397" s="124"/>
      <c r="I397" s="153">
        <v>323</v>
      </c>
      <c r="J397" s="148">
        <f t="shared" si="44"/>
      </c>
      <c r="K397" s="150">
        <f t="shared" si="39"/>
      </c>
      <c r="L397" s="151">
        <f t="shared" si="41"/>
      </c>
      <c r="M397" s="154">
        <f t="shared" si="40"/>
      </c>
      <c r="N397" s="155"/>
    </row>
    <row r="398" spans="2:14" ht="12.75">
      <c r="B398" s="147">
        <v>324</v>
      </c>
      <c r="C398" s="148">
        <f t="shared" si="45"/>
      </c>
      <c r="D398" s="149"/>
      <c r="E398" s="150">
        <f t="shared" si="42"/>
      </c>
      <c r="F398" s="151">
        <f t="shared" si="46"/>
      </c>
      <c r="G398" s="152">
        <f t="shared" si="43"/>
      </c>
      <c r="H398" s="124"/>
      <c r="I398" s="153">
        <v>324</v>
      </c>
      <c r="J398" s="148">
        <f t="shared" si="44"/>
      </c>
      <c r="K398" s="150">
        <f t="shared" si="39"/>
      </c>
      <c r="L398" s="151">
        <f t="shared" si="41"/>
      </c>
      <c r="M398" s="154">
        <f t="shared" si="40"/>
      </c>
      <c r="N398" s="155"/>
    </row>
    <row r="399" spans="2:14" ht="12.75">
      <c r="B399" s="147">
        <v>325</v>
      </c>
      <c r="C399" s="148">
        <f t="shared" si="45"/>
      </c>
      <c r="D399" s="149"/>
      <c r="E399" s="150">
        <f t="shared" si="42"/>
      </c>
      <c r="F399" s="151">
        <f t="shared" si="46"/>
      </c>
      <c r="G399" s="152">
        <f t="shared" si="43"/>
      </c>
      <c r="H399" s="124"/>
      <c r="I399" s="153">
        <v>325</v>
      </c>
      <c r="J399" s="148">
        <f t="shared" si="44"/>
      </c>
      <c r="K399" s="150">
        <f aca="true" t="shared" si="47" ref="K399:K434">IF(J399="","",PMT(J399/12,$G$9*12,$G$8))</f>
      </c>
      <c r="L399" s="151">
        <f t="shared" si="41"/>
      </c>
      <c r="M399" s="154">
        <f aca="true" t="shared" si="48" ref="M399:M434">IF(L399="","",+M398+PPMT(J399/12,B399,$G$9*12,$G$8,0))</f>
      </c>
      <c r="N399" s="155"/>
    </row>
    <row r="400" spans="2:14" ht="12.75">
      <c r="B400" s="147">
        <v>326</v>
      </c>
      <c r="C400" s="148">
        <f t="shared" si="45"/>
      </c>
      <c r="D400" s="149"/>
      <c r="E400" s="150">
        <f t="shared" si="42"/>
      </c>
      <c r="F400" s="151">
        <f t="shared" si="46"/>
      </c>
      <c r="G400" s="152">
        <f t="shared" si="43"/>
      </c>
      <c r="H400" s="124"/>
      <c r="I400" s="153">
        <v>326</v>
      </c>
      <c r="J400" s="148">
        <f t="shared" si="44"/>
      </c>
      <c r="K400" s="150">
        <f t="shared" si="47"/>
      </c>
      <c r="L400" s="151">
        <f t="shared" si="41"/>
      </c>
      <c r="M400" s="154">
        <f t="shared" si="48"/>
      </c>
      <c r="N400" s="155"/>
    </row>
    <row r="401" spans="2:14" ht="12.75">
      <c r="B401" s="147">
        <v>327</v>
      </c>
      <c r="C401" s="148">
        <f t="shared" si="45"/>
      </c>
      <c r="D401" s="149"/>
      <c r="E401" s="150">
        <f t="shared" si="42"/>
      </c>
      <c r="F401" s="151">
        <f t="shared" si="46"/>
      </c>
      <c r="G401" s="152">
        <f t="shared" si="43"/>
      </c>
      <c r="H401" s="124"/>
      <c r="I401" s="153">
        <v>327</v>
      </c>
      <c r="J401" s="148">
        <f t="shared" si="44"/>
      </c>
      <c r="K401" s="150">
        <f t="shared" si="47"/>
      </c>
      <c r="L401" s="151">
        <f t="shared" si="41"/>
      </c>
      <c r="M401" s="154">
        <f t="shared" si="48"/>
      </c>
      <c r="N401" s="155"/>
    </row>
    <row r="402" spans="2:14" ht="12.75">
      <c r="B402" s="147">
        <v>328</v>
      </c>
      <c r="C402" s="148">
        <f t="shared" si="45"/>
      </c>
      <c r="D402" s="149"/>
      <c r="E402" s="150">
        <f t="shared" si="42"/>
      </c>
      <c r="F402" s="151">
        <f t="shared" si="46"/>
      </c>
      <c r="G402" s="152">
        <f t="shared" si="43"/>
      </c>
      <c r="H402" s="124"/>
      <c r="I402" s="153">
        <v>328</v>
      </c>
      <c r="J402" s="148">
        <f t="shared" si="44"/>
      </c>
      <c r="K402" s="150">
        <f t="shared" si="47"/>
      </c>
      <c r="L402" s="151">
        <f t="shared" si="41"/>
      </c>
      <c r="M402" s="154">
        <f t="shared" si="48"/>
      </c>
      <c r="N402" s="155"/>
    </row>
    <row r="403" spans="2:14" ht="12.75">
      <c r="B403" s="147">
        <v>329</v>
      </c>
      <c r="C403" s="148">
        <f t="shared" si="45"/>
      </c>
      <c r="D403" s="149"/>
      <c r="E403" s="150">
        <f t="shared" si="42"/>
      </c>
      <c r="F403" s="151">
        <f t="shared" si="46"/>
      </c>
      <c r="G403" s="152">
        <f t="shared" si="43"/>
      </c>
      <c r="H403" s="124"/>
      <c r="I403" s="153">
        <v>329</v>
      </c>
      <c r="J403" s="148">
        <f t="shared" si="44"/>
      </c>
      <c r="K403" s="150">
        <f t="shared" si="47"/>
      </c>
      <c r="L403" s="151">
        <f t="shared" si="41"/>
      </c>
      <c r="M403" s="154">
        <f t="shared" si="48"/>
      </c>
      <c r="N403" s="155"/>
    </row>
    <row r="404" spans="2:14" ht="12.75">
      <c r="B404" s="147">
        <v>330</v>
      </c>
      <c r="C404" s="148">
        <f t="shared" si="45"/>
      </c>
      <c r="D404" s="149"/>
      <c r="E404" s="150">
        <f t="shared" si="42"/>
      </c>
      <c r="F404" s="151">
        <f t="shared" si="46"/>
      </c>
      <c r="G404" s="152">
        <f t="shared" si="43"/>
      </c>
      <c r="H404" s="124"/>
      <c r="I404" s="153">
        <v>330</v>
      </c>
      <c r="J404" s="148">
        <f t="shared" si="44"/>
      </c>
      <c r="K404" s="150">
        <f t="shared" si="47"/>
      </c>
      <c r="L404" s="151">
        <f t="shared" si="41"/>
      </c>
      <c r="M404" s="154">
        <f t="shared" si="48"/>
      </c>
      <c r="N404" s="155"/>
    </row>
    <row r="405" spans="2:14" ht="12.75">
      <c r="B405" s="147">
        <v>331</v>
      </c>
      <c r="C405" s="148">
        <f t="shared" si="45"/>
      </c>
      <c r="D405" s="149"/>
      <c r="E405" s="150">
        <f t="shared" si="42"/>
      </c>
      <c r="F405" s="151">
        <f t="shared" si="46"/>
      </c>
      <c r="G405" s="152">
        <f t="shared" si="43"/>
      </c>
      <c r="H405" s="124"/>
      <c r="I405" s="153">
        <v>331</v>
      </c>
      <c r="J405" s="148">
        <f t="shared" si="44"/>
      </c>
      <c r="K405" s="150">
        <f t="shared" si="47"/>
      </c>
      <c r="L405" s="151">
        <f t="shared" si="41"/>
      </c>
      <c r="M405" s="154">
        <f t="shared" si="48"/>
      </c>
      <c r="N405" s="155"/>
    </row>
    <row r="406" spans="2:14" ht="12.75">
      <c r="B406" s="147">
        <v>332</v>
      </c>
      <c r="C406" s="148">
        <f t="shared" si="45"/>
      </c>
      <c r="D406" s="149"/>
      <c r="E406" s="150">
        <f t="shared" si="42"/>
      </c>
      <c r="F406" s="151">
        <f t="shared" si="46"/>
      </c>
      <c r="G406" s="152">
        <f t="shared" si="43"/>
      </c>
      <c r="H406" s="124"/>
      <c r="I406" s="153">
        <v>332</v>
      </c>
      <c r="J406" s="148">
        <f t="shared" si="44"/>
      </c>
      <c r="K406" s="150">
        <f t="shared" si="47"/>
      </c>
      <c r="L406" s="151">
        <f t="shared" si="41"/>
      </c>
      <c r="M406" s="154">
        <f t="shared" si="48"/>
      </c>
      <c r="N406" s="155"/>
    </row>
    <row r="407" spans="2:14" ht="12.75">
      <c r="B407" s="147">
        <v>333</v>
      </c>
      <c r="C407" s="148">
        <f t="shared" si="45"/>
      </c>
      <c r="D407" s="149"/>
      <c r="E407" s="150">
        <f t="shared" si="42"/>
      </c>
      <c r="F407" s="151">
        <f t="shared" si="46"/>
      </c>
      <c r="G407" s="152">
        <f t="shared" si="43"/>
      </c>
      <c r="H407" s="124"/>
      <c r="I407" s="153">
        <v>333</v>
      </c>
      <c r="J407" s="148">
        <f t="shared" si="44"/>
      </c>
      <c r="K407" s="150">
        <f t="shared" si="47"/>
      </c>
      <c r="L407" s="151">
        <f t="shared" si="41"/>
      </c>
      <c r="M407" s="154">
        <f t="shared" si="48"/>
      </c>
      <c r="N407" s="155"/>
    </row>
    <row r="408" spans="2:14" ht="12.75">
      <c r="B408" s="147">
        <v>334</v>
      </c>
      <c r="C408" s="148">
        <f t="shared" si="45"/>
      </c>
      <c r="D408" s="149"/>
      <c r="E408" s="150">
        <f t="shared" si="42"/>
      </c>
      <c r="F408" s="151">
        <f t="shared" si="46"/>
      </c>
      <c r="G408" s="152">
        <f t="shared" si="43"/>
      </c>
      <c r="H408" s="124"/>
      <c r="I408" s="153">
        <v>334</v>
      </c>
      <c r="J408" s="148">
        <f t="shared" si="44"/>
      </c>
      <c r="K408" s="150">
        <f t="shared" si="47"/>
      </c>
      <c r="L408" s="151">
        <f t="shared" si="41"/>
      </c>
      <c r="M408" s="154">
        <f t="shared" si="48"/>
      </c>
      <c r="N408" s="155"/>
    </row>
    <row r="409" spans="2:14" ht="12.75">
      <c r="B409" s="147">
        <v>335</v>
      </c>
      <c r="C409" s="148">
        <f t="shared" si="45"/>
      </c>
      <c r="D409" s="149"/>
      <c r="E409" s="150">
        <f t="shared" si="42"/>
      </c>
      <c r="F409" s="151">
        <f t="shared" si="46"/>
      </c>
      <c r="G409" s="152">
        <f t="shared" si="43"/>
      </c>
      <c r="H409" s="124"/>
      <c r="I409" s="153">
        <v>335</v>
      </c>
      <c r="J409" s="148">
        <f t="shared" si="44"/>
      </c>
      <c r="K409" s="150">
        <f t="shared" si="47"/>
      </c>
      <c r="L409" s="151">
        <f t="shared" si="41"/>
      </c>
      <c r="M409" s="154">
        <f t="shared" si="48"/>
      </c>
      <c r="N409" s="155"/>
    </row>
    <row r="410" spans="2:14" ht="12.75">
      <c r="B410" s="147">
        <v>336</v>
      </c>
      <c r="C410" s="148">
        <f t="shared" si="45"/>
      </c>
      <c r="D410" s="149"/>
      <c r="E410" s="150">
        <f t="shared" si="42"/>
      </c>
      <c r="F410" s="151">
        <f t="shared" si="46"/>
      </c>
      <c r="G410" s="152">
        <f t="shared" si="43"/>
      </c>
      <c r="H410" s="124"/>
      <c r="I410" s="153">
        <v>336</v>
      </c>
      <c r="J410" s="148">
        <f t="shared" si="44"/>
      </c>
      <c r="K410" s="150">
        <f t="shared" si="47"/>
      </c>
      <c r="L410" s="151">
        <f t="shared" si="41"/>
      </c>
      <c r="M410" s="154">
        <f t="shared" si="48"/>
      </c>
      <c r="N410" s="155"/>
    </row>
    <row r="411" spans="2:14" ht="12.75">
      <c r="B411" s="147">
        <v>337</v>
      </c>
      <c r="C411" s="148">
        <f t="shared" si="45"/>
      </c>
      <c r="D411" s="149"/>
      <c r="E411" s="150">
        <f t="shared" si="42"/>
      </c>
      <c r="F411" s="151">
        <f t="shared" si="46"/>
      </c>
      <c r="G411" s="152">
        <f t="shared" si="43"/>
      </c>
      <c r="H411" s="124"/>
      <c r="I411" s="153">
        <v>337</v>
      </c>
      <c r="J411" s="148">
        <f t="shared" si="44"/>
      </c>
      <c r="K411" s="150">
        <f t="shared" si="47"/>
      </c>
      <c r="L411" s="151">
        <f t="shared" si="41"/>
      </c>
      <c r="M411" s="154">
        <f t="shared" si="48"/>
      </c>
      <c r="N411" s="155"/>
    </row>
    <row r="412" spans="2:14" ht="12.75">
      <c r="B412" s="147">
        <v>338</v>
      </c>
      <c r="C412" s="148">
        <f t="shared" si="45"/>
      </c>
      <c r="D412" s="149"/>
      <c r="E412" s="150">
        <f t="shared" si="42"/>
      </c>
      <c r="F412" s="151">
        <f t="shared" si="46"/>
      </c>
      <c r="G412" s="152">
        <f t="shared" si="43"/>
      </c>
      <c r="H412" s="124"/>
      <c r="I412" s="153">
        <v>338</v>
      </c>
      <c r="J412" s="148">
        <f t="shared" si="44"/>
      </c>
      <c r="K412" s="150">
        <f t="shared" si="47"/>
      </c>
      <c r="L412" s="151">
        <f t="shared" si="41"/>
      </c>
      <c r="M412" s="154">
        <f t="shared" si="48"/>
      </c>
      <c r="N412" s="155"/>
    </row>
    <row r="413" spans="2:14" ht="12.75">
      <c r="B413" s="147">
        <v>339</v>
      </c>
      <c r="C413" s="148">
        <f t="shared" si="45"/>
      </c>
      <c r="D413" s="149"/>
      <c r="E413" s="150">
        <f t="shared" si="42"/>
      </c>
      <c r="F413" s="151">
        <f t="shared" si="46"/>
      </c>
      <c r="G413" s="152">
        <f t="shared" si="43"/>
      </c>
      <c r="H413" s="124"/>
      <c r="I413" s="153">
        <v>339</v>
      </c>
      <c r="J413" s="148">
        <f t="shared" si="44"/>
      </c>
      <c r="K413" s="150">
        <f t="shared" si="47"/>
      </c>
      <c r="L413" s="151">
        <f t="shared" si="41"/>
      </c>
      <c r="M413" s="154">
        <f t="shared" si="48"/>
      </c>
      <c r="N413" s="155"/>
    </row>
    <row r="414" spans="2:14" ht="12.75">
      <c r="B414" s="147">
        <v>340</v>
      </c>
      <c r="C414" s="148">
        <f t="shared" si="45"/>
      </c>
      <c r="D414" s="149"/>
      <c r="E414" s="150">
        <f t="shared" si="42"/>
      </c>
      <c r="F414" s="151">
        <f t="shared" si="46"/>
      </c>
      <c r="G414" s="152">
        <f t="shared" si="43"/>
      </c>
      <c r="H414" s="124"/>
      <c r="I414" s="153">
        <v>340</v>
      </c>
      <c r="J414" s="148">
        <f t="shared" si="44"/>
      </c>
      <c r="K414" s="150">
        <f t="shared" si="47"/>
      </c>
      <c r="L414" s="151">
        <f t="shared" si="41"/>
      </c>
      <c r="M414" s="154">
        <f t="shared" si="48"/>
      </c>
      <c r="N414" s="155"/>
    </row>
    <row r="415" spans="2:14" ht="12.75">
      <c r="B415" s="147">
        <v>341</v>
      </c>
      <c r="C415" s="148">
        <f t="shared" si="45"/>
      </c>
      <c r="D415" s="149"/>
      <c r="E415" s="150">
        <f t="shared" si="42"/>
      </c>
      <c r="F415" s="151">
        <f t="shared" si="46"/>
      </c>
      <c r="G415" s="152">
        <f t="shared" si="43"/>
      </c>
      <c r="H415" s="124"/>
      <c r="I415" s="153">
        <v>341</v>
      </c>
      <c r="J415" s="148">
        <f t="shared" si="44"/>
      </c>
      <c r="K415" s="150">
        <f t="shared" si="47"/>
      </c>
      <c r="L415" s="151">
        <f t="shared" si="41"/>
      </c>
      <c r="M415" s="154">
        <f t="shared" si="48"/>
      </c>
      <c r="N415" s="155"/>
    </row>
    <row r="416" spans="2:14" ht="12.75">
      <c r="B416" s="147">
        <v>342</v>
      </c>
      <c r="C416" s="148">
        <f t="shared" si="45"/>
      </c>
      <c r="D416" s="149"/>
      <c r="E416" s="150">
        <f t="shared" si="42"/>
      </c>
      <c r="F416" s="151">
        <f t="shared" si="46"/>
      </c>
      <c r="G416" s="152">
        <f t="shared" si="43"/>
      </c>
      <c r="H416" s="124"/>
      <c r="I416" s="153">
        <v>342</v>
      </c>
      <c r="J416" s="148">
        <f t="shared" si="44"/>
      </c>
      <c r="K416" s="150">
        <f t="shared" si="47"/>
      </c>
      <c r="L416" s="151">
        <f t="shared" si="41"/>
      </c>
      <c r="M416" s="154">
        <f t="shared" si="48"/>
      </c>
      <c r="N416" s="155"/>
    </row>
    <row r="417" spans="2:14" ht="12.75">
      <c r="B417" s="147">
        <v>343</v>
      </c>
      <c r="C417" s="148">
        <f t="shared" si="45"/>
      </c>
      <c r="D417" s="149"/>
      <c r="E417" s="150">
        <f t="shared" si="42"/>
      </c>
      <c r="F417" s="151">
        <f t="shared" si="46"/>
      </c>
      <c r="G417" s="152">
        <f t="shared" si="43"/>
      </c>
      <c r="H417" s="124"/>
      <c r="I417" s="153">
        <v>343</v>
      </c>
      <c r="J417" s="148">
        <f t="shared" si="44"/>
      </c>
      <c r="K417" s="150">
        <f t="shared" si="47"/>
      </c>
      <c r="L417" s="151">
        <f t="shared" si="41"/>
      </c>
      <c r="M417" s="154">
        <f t="shared" si="48"/>
      </c>
      <c r="N417" s="155"/>
    </row>
    <row r="418" spans="2:14" ht="12.75">
      <c r="B418" s="147">
        <v>344</v>
      </c>
      <c r="C418" s="148">
        <f t="shared" si="45"/>
      </c>
      <c r="D418" s="149"/>
      <c r="E418" s="150">
        <f t="shared" si="42"/>
      </c>
      <c r="F418" s="151">
        <f t="shared" si="46"/>
      </c>
      <c r="G418" s="152">
        <f t="shared" si="43"/>
      </c>
      <c r="H418" s="124"/>
      <c r="I418" s="153">
        <v>344</v>
      </c>
      <c r="J418" s="148">
        <f t="shared" si="44"/>
      </c>
      <c r="K418" s="150">
        <f t="shared" si="47"/>
      </c>
      <c r="L418" s="151">
        <f t="shared" si="41"/>
      </c>
      <c r="M418" s="154">
        <f t="shared" si="48"/>
      </c>
      <c r="N418" s="155"/>
    </row>
    <row r="419" spans="2:14" ht="12.75">
      <c r="B419" s="147">
        <v>345</v>
      </c>
      <c r="C419" s="148">
        <f t="shared" si="45"/>
      </c>
      <c r="D419" s="149"/>
      <c r="E419" s="150">
        <f t="shared" si="42"/>
      </c>
      <c r="F419" s="151">
        <f t="shared" si="46"/>
      </c>
      <c r="G419" s="152">
        <f t="shared" si="43"/>
      </c>
      <c r="H419" s="124"/>
      <c r="I419" s="153">
        <v>345</v>
      </c>
      <c r="J419" s="148">
        <f t="shared" si="44"/>
      </c>
      <c r="K419" s="150">
        <f t="shared" si="47"/>
      </c>
      <c r="L419" s="151">
        <f t="shared" si="41"/>
      </c>
      <c r="M419" s="154">
        <f t="shared" si="48"/>
      </c>
      <c r="N419" s="155"/>
    </row>
    <row r="420" spans="2:14" ht="12.75">
      <c r="B420" s="147">
        <v>346</v>
      </c>
      <c r="C420" s="148">
        <f t="shared" si="45"/>
      </c>
      <c r="D420" s="149"/>
      <c r="E420" s="150">
        <f t="shared" si="42"/>
      </c>
      <c r="F420" s="151">
        <f t="shared" si="46"/>
      </c>
      <c r="G420" s="152">
        <f t="shared" si="43"/>
      </c>
      <c r="H420" s="124"/>
      <c r="I420" s="153">
        <v>346</v>
      </c>
      <c r="J420" s="148">
        <f t="shared" si="44"/>
      </c>
      <c r="K420" s="150">
        <f t="shared" si="47"/>
      </c>
      <c r="L420" s="151">
        <f t="shared" si="41"/>
      </c>
      <c r="M420" s="154">
        <f t="shared" si="48"/>
      </c>
      <c r="N420" s="155"/>
    </row>
    <row r="421" spans="2:14" ht="12.75">
      <c r="B421" s="147">
        <v>347</v>
      </c>
      <c r="C421" s="148">
        <f t="shared" si="45"/>
      </c>
      <c r="D421" s="149"/>
      <c r="E421" s="150">
        <f t="shared" si="42"/>
      </c>
      <c r="F421" s="151">
        <f t="shared" si="46"/>
      </c>
      <c r="G421" s="152">
        <f t="shared" si="43"/>
      </c>
      <c r="H421" s="124"/>
      <c r="I421" s="153">
        <v>347</v>
      </c>
      <c r="J421" s="148">
        <f t="shared" si="44"/>
      </c>
      <c r="K421" s="150">
        <f t="shared" si="47"/>
      </c>
      <c r="L421" s="151">
        <f t="shared" si="41"/>
      </c>
      <c r="M421" s="154">
        <f t="shared" si="48"/>
      </c>
      <c r="N421" s="155"/>
    </row>
    <row r="422" spans="2:14" ht="12.75">
      <c r="B422" s="147">
        <v>348</v>
      </c>
      <c r="C422" s="148">
        <f t="shared" si="45"/>
      </c>
      <c r="D422" s="149"/>
      <c r="E422" s="150">
        <f t="shared" si="42"/>
      </c>
      <c r="F422" s="151">
        <f t="shared" si="46"/>
      </c>
      <c r="G422" s="152">
        <f t="shared" si="43"/>
      </c>
      <c r="H422" s="124"/>
      <c r="I422" s="153">
        <v>348</v>
      </c>
      <c r="J422" s="148">
        <f t="shared" si="44"/>
      </c>
      <c r="K422" s="150">
        <f t="shared" si="47"/>
      </c>
      <c r="L422" s="151">
        <f t="shared" si="41"/>
      </c>
      <c r="M422" s="154">
        <f t="shared" si="48"/>
      </c>
      <c r="N422" s="155"/>
    </row>
    <row r="423" spans="2:14" ht="12.75">
      <c r="B423" s="147">
        <v>349</v>
      </c>
      <c r="C423" s="148">
        <f t="shared" si="45"/>
      </c>
      <c r="D423" s="149"/>
      <c r="E423" s="150">
        <f t="shared" si="42"/>
      </c>
      <c r="F423" s="151">
        <f t="shared" si="46"/>
      </c>
      <c r="G423" s="152">
        <f t="shared" si="43"/>
      </c>
      <c r="H423" s="124"/>
      <c r="I423" s="153">
        <v>349</v>
      </c>
      <c r="J423" s="148">
        <f t="shared" si="44"/>
      </c>
      <c r="K423" s="150">
        <f t="shared" si="47"/>
      </c>
      <c r="L423" s="151">
        <f t="shared" si="41"/>
      </c>
      <c r="M423" s="154">
        <f t="shared" si="48"/>
      </c>
      <c r="N423" s="155"/>
    </row>
    <row r="424" spans="2:14" ht="12.75">
      <c r="B424" s="147">
        <v>350</v>
      </c>
      <c r="C424" s="148">
        <f t="shared" si="45"/>
      </c>
      <c r="D424" s="149"/>
      <c r="E424" s="150">
        <f t="shared" si="42"/>
      </c>
      <c r="F424" s="151">
        <f t="shared" si="46"/>
      </c>
      <c r="G424" s="152">
        <f t="shared" si="43"/>
      </c>
      <c r="H424" s="124"/>
      <c r="I424" s="153">
        <v>350</v>
      </c>
      <c r="J424" s="148">
        <f t="shared" si="44"/>
      </c>
      <c r="K424" s="150">
        <f t="shared" si="47"/>
      </c>
      <c r="L424" s="151">
        <f t="shared" si="41"/>
      </c>
      <c r="M424" s="154">
        <f t="shared" si="48"/>
      </c>
      <c r="N424" s="155"/>
    </row>
    <row r="425" spans="2:14" ht="12.75">
      <c r="B425" s="147">
        <v>351</v>
      </c>
      <c r="C425" s="148">
        <f t="shared" si="45"/>
      </c>
      <c r="D425" s="149"/>
      <c r="E425" s="150">
        <f t="shared" si="42"/>
      </c>
      <c r="F425" s="151">
        <f t="shared" si="46"/>
      </c>
      <c r="G425" s="152">
        <f t="shared" si="43"/>
      </c>
      <c r="H425" s="124"/>
      <c r="I425" s="153">
        <v>351</v>
      </c>
      <c r="J425" s="148">
        <f t="shared" si="44"/>
      </c>
      <c r="K425" s="150">
        <f t="shared" si="47"/>
      </c>
      <c r="L425" s="151">
        <f t="shared" si="41"/>
      </c>
      <c r="M425" s="154">
        <f t="shared" si="48"/>
      </c>
      <c r="N425" s="155"/>
    </row>
    <row r="426" spans="2:14" ht="12.75">
      <c r="B426" s="147">
        <v>352</v>
      </c>
      <c r="C426" s="148">
        <f t="shared" si="45"/>
      </c>
      <c r="D426" s="149"/>
      <c r="E426" s="150">
        <f t="shared" si="42"/>
      </c>
      <c r="F426" s="151">
        <f t="shared" si="46"/>
      </c>
      <c r="G426" s="152">
        <f t="shared" si="43"/>
      </c>
      <c r="H426" s="124"/>
      <c r="I426" s="153">
        <v>352</v>
      </c>
      <c r="J426" s="148">
        <f t="shared" si="44"/>
      </c>
      <c r="K426" s="150">
        <f t="shared" si="47"/>
      </c>
      <c r="L426" s="151">
        <f t="shared" si="41"/>
      </c>
      <c r="M426" s="154">
        <f t="shared" si="48"/>
      </c>
      <c r="N426" s="155"/>
    </row>
    <row r="427" spans="2:14" ht="12.75">
      <c r="B427" s="147">
        <v>353</v>
      </c>
      <c r="C427" s="148">
        <f t="shared" si="45"/>
      </c>
      <c r="D427" s="149"/>
      <c r="E427" s="150">
        <f t="shared" si="42"/>
      </c>
      <c r="F427" s="151">
        <f t="shared" si="46"/>
      </c>
      <c r="G427" s="152">
        <f t="shared" si="43"/>
      </c>
      <c r="H427" s="124"/>
      <c r="I427" s="153">
        <v>353</v>
      </c>
      <c r="J427" s="148">
        <f t="shared" si="44"/>
      </c>
      <c r="K427" s="150">
        <f t="shared" si="47"/>
      </c>
      <c r="L427" s="151">
        <f t="shared" si="41"/>
      </c>
      <c r="M427" s="154">
        <f t="shared" si="48"/>
      </c>
      <c r="N427" s="155"/>
    </row>
    <row r="428" spans="2:14" ht="12.75">
      <c r="B428" s="147">
        <v>354</v>
      </c>
      <c r="C428" s="148">
        <f t="shared" si="45"/>
      </c>
      <c r="D428" s="149"/>
      <c r="E428" s="150">
        <f t="shared" si="42"/>
      </c>
      <c r="F428" s="151">
        <f t="shared" si="46"/>
      </c>
      <c r="G428" s="152">
        <f t="shared" si="43"/>
      </c>
      <c r="H428" s="124"/>
      <c r="I428" s="153">
        <v>354</v>
      </c>
      <c r="J428" s="148">
        <f t="shared" si="44"/>
      </c>
      <c r="K428" s="150">
        <f t="shared" si="47"/>
      </c>
      <c r="L428" s="151">
        <f t="shared" si="41"/>
      </c>
      <c r="M428" s="154">
        <f t="shared" si="48"/>
      </c>
      <c r="N428" s="155"/>
    </row>
    <row r="429" spans="2:14" ht="12.75">
      <c r="B429" s="147">
        <v>355</v>
      </c>
      <c r="C429" s="148">
        <f t="shared" si="45"/>
      </c>
      <c r="D429" s="149"/>
      <c r="E429" s="150">
        <f t="shared" si="42"/>
      </c>
      <c r="F429" s="151">
        <f t="shared" si="46"/>
      </c>
      <c r="G429" s="152">
        <f t="shared" si="43"/>
      </c>
      <c r="H429" s="124"/>
      <c r="I429" s="153">
        <v>355</v>
      </c>
      <c r="J429" s="148">
        <f t="shared" si="44"/>
      </c>
      <c r="K429" s="150">
        <f t="shared" si="47"/>
      </c>
      <c r="L429" s="151">
        <f t="shared" si="41"/>
      </c>
      <c r="M429" s="154">
        <f t="shared" si="48"/>
      </c>
      <c r="N429" s="155"/>
    </row>
    <row r="430" spans="2:14" ht="12.75">
      <c r="B430" s="147">
        <v>356</v>
      </c>
      <c r="C430" s="148">
        <f t="shared" si="45"/>
      </c>
      <c r="D430" s="149"/>
      <c r="E430" s="150">
        <f t="shared" si="42"/>
      </c>
      <c r="F430" s="151">
        <f t="shared" si="46"/>
      </c>
      <c r="G430" s="152">
        <f t="shared" si="43"/>
      </c>
      <c r="H430" s="124"/>
      <c r="I430" s="153">
        <v>356</v>
      </c>
      <c r="J430" s="148">
        <f t="shared" si="44"/>
      </c>
      <c r="K430" s="150">
        <f t="shared" si="47"/>
      </c>
      <c r="L430" s="151">
        <f t="shared" si="41"/>
      </c>
      <c r="M430" s="154">
        <f t="shared" si="48"/>
      </c>
      <c r="N430" s="155"/>
    </row>
    <row r="431" spans="2:14" ht="12.75">
      <c r="B431" s="147">
        <v>357</v>
      </c>
      <c r="C431" s="148">
        <f t="shared" si="45"/>
      </c>
      <c r="D431" s="149"/>
      <c r="E431" s="150">
        <f t="shared" si="42"/>
      </c>
      <c r="F431" s="151">
        <f t="shared" si="46"/>
      </c>
      <c r="G431" s="152">
        <f t="shared" si="43"/>
      </c>
      <c r="H431" s="124"/>
      <c r="I431" s="153">
        <v>357</v>
      </c>
      <c r="J431" s="148">
        <f t="shared" si="44"/>
      </c>
      <c r="K431" s="150">
        <f t="shared" si="47"/>
      </c>
      <c r="L431" s="151">
        <f t="shared" si="41"/>
      </c>
      <c r="M431" s="154">
        <f t="shared" si="48"/>
      </c>
      <c r="N431" s="155"/>
    </row>
    <row r="432" spans="2:14" ht="12.75">
      <c r="B432" s="147">
        <v>358</v>
      </c>
      <c r="C432" s="148">
        <f t="shared" si="45"/>
      </c>
      <c r="D432" s="149"/>
      <c r="E432" s="150">
        <f t="shared" si="42"/>
      </c>
      <c r="F432" s="151">
        <f t="shared" si="46"/>
      </c>
      <c r="G432" s="152">
        <f t="shared" si="43"/>
      </c>
      <c r="H432" s="124"/>
      <c r="I432" s="153">
        <v>358</v>
      </c>
      <c r="J432" s="148">
        <f t="shared" si="44"/>
      </c>
      <c r="K432" s="150">
        <f t="shared" si="47"/>
      </c>
      <c r="L432" s="151">
        <f>IF(K432="","",+K432+L431)</f>
      </c>
      <c r="M432" s="154">
        <f t="shared" si="48"/>
      </c>
      <c r="N432" s="155"/>
    </row>
    <row r="433" spans="2:14" ht="12.75">
      <c r="B433" s="147">
        <v>359</v>
      </c>
      <c r="C433" s="148">
        <f t="shared" si="45"/>
      </c>
      <c r="D433" s="149"/>
      <c r="E433" s="150">
        <f t="shared" si="42"/>
      </c>
      <c r="F433" s="151">
        <f t="shared" si="46"/>
      </c>
      <c r="G433" s="152">
        <f t="shared" si="43"/>
      </c>
      <c r="H433" s="124"/>
      <c r="I433" s="153">
        <v>359</v>
      </c>
      <c r="J433" s="148">
        <f t="shared" si="44"/>
      </c>
      <c r="K433" s="150">
        <f t="shared" si="47"/>
      </c>
      <c r="L433" s="151">
        <f>IF(K433="","",+K433+L432)</f>
      </c>
      <c r="M433" s="154">
        <f t="shared" si="48"/>
      </c>
      <c r="N433" s="155"/>
    </row>
    <row r="434" spans="2:14" ht="12.75">
      <c r="B434" s="147">
        <v>360</v>
      </c>
      <c r="C434" s="148">
        <f t="shared" si="45"/>
      </c>
      <c r="D434" s="149"/>
      <c r="E434" s="150">
        <f t="shared" si="42"/>
      </c>
      <c r="F434" s="151">
        <f t="shared" si="46"/>
      </c>
      <c r="G434" s="152">
        <f t="shared" si="43"/>
      </c>
      <c r="H434" s="124"/>
      <c r="I434" s="153">
        <v>360</v>
      </c>
      <c r="J434" s="148">
        <f t="shared" si="44"/>
      </c>
      <c r="K434" s="150">
        <f t="shared" si="47"/>
      </c>
      <c r="L434" s="151">
        <f>IF(K434="","",+K434+L433)</f>
      </c>
      <c r="M434" s="154">
        <f t="shared" si="48"/>
      </c>
      <c r="N434" s="155"/>
    </row>
    <row r="435" spans="10:14" ht="12.75">
      <c r="J435" s="161"/>
      <c r="K435" s="162"/>
      <c r="L435" s="162"/>
      <c r="M435" s="163"/>
      <c r="N435" s="164"/>
    </row>
  </sheetData>
  <sheetProtection password="F49B" sheet="1" objects="1" scenarios="1"/>
  <mergeCells count="27">
    <mergeCell ref="O74:Q74"/>
    <mergeCell ref="O75:Q75"/>
    <mergeCell ref="O78:Q78"/>
    <mergeCell ref="B12:G12"/>
    <mergeCell ref="I12:M12"/>
    <mergeCell ref="I25:M25"/>
    <mergeCell ref="B46:G46"/>
    <mergeCell ref="I46:M46"/>
    <mergeCell ref="B71:G71"/>
    <mergeCell ref="I71:M71"/>
    <mergeCell ref="O3:S3"/>
    <mergeCell ref="B7:G7"/>
    <mergeCell ref="I7:M7"/>
    <mergeCell ref="B39:M39"/>
    <mergeCell ref="I24:M24"/>
    <mergeCell ref="B25:G25"/>
    <mergeCell ref="B24:G24"/>
    <mergeCell ref="B31:M31"/>
    <mergeCell ref="E36:F36"/>
    <mergeCell ref="B37:C37"/>
    <mergeCell ref="B61:M61"/>
    <mergeCell ref="D69:E69"/>
    <mergeCell ref="I47:M47"/>
    <mergeCell ref="B55:G55"/>
    <mergeCell ref="I55:M55"/>
    <mergeCell ref="B3:M3"/>
    <mergeCell ref="B47:G47"/>
  </mergeCells>
  <conditionalFormatting sqref="B75:B434 I75:I434">
    <cfRule type="expression" priority="1" dxfId="2" stopIfTrue="1">
      <formula>C75=""</formula>
    </cfRule>
  </conditionalFormatting>
  <conditionalFormatting sqref="D75:D434">
    <cfRule type="cellIs" priority="2" dxfId="1" operator="equal" stopIfTrue="1">
      <formula>0</formula>
    </cfRule>
  </conditionalFormatting>
  <conditionalFormatting sqref="C75:C434 E75:G434 J75:N434">
    <cfRule type="cellIs" priority="3" dxfId="0" operator="equal" stopIfTrue="1">
      <formula>""</formula>
    </cfRule>
  </conditionalFormatting>
  <hyperlinks>
    <hyperlink ref="Q19" r:id="rId1" display="asxetos.gr"/>
    <hyperlink ref="M19" location="link" display="ή κάντε κλικ εδώ ."/>
    <hyperlink ref="D69" location="_3ο_Βήμα_._Μεταβολές_κυμαινόμενου_επιτοκίου" display="ή κάντε κλικ εδώ . "/>
    <hyperlink ref="P8" r:id="rId2" display="asxetos@asxetos.gr"/>
    <hyperlink ref="Q20" r:id="rId3" display="helppost.gr"/>
  </hyperlinks>
  <printOptions gridLines="1"/>
  <pageMargins left="0.75" right="0.13" top="0.47" bottom="0.65" header="0.29" footer="0.5"/>
  <pageSetup orientation="portrait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2006-03-26T17:18:13Z</cp:lastPrinted>
  <dcterms:created xsi:type="dcterms:W3CDTF">2006-03-24T13:08:24Z</dcterms:created>
  <dcterms:modified xsi:type="dcterms:W3CDTF">2015-02-17T10:15:52Z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